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aipuria Indore\PGDM Batch (2019-21)\Question Paper\Term-IV\End Term Examination\FMA\"/>
    </mc:Choice>
  </mc:AlternateContent>
  <bookViews>
    <workbookView xWindow="0" yWindow="0" windowWidth="20490" windowHeight="7650" tabRatio="688" firstSheet="2" activeTab="8"/>
  </bookViews>
  <sheets>
    <sheet name="Student Details" sheetId="17" state="hidden" r:id="rId1"/>
    <sheet name="Questions" sheetId="8" r:id="rId2"/>
    <sheet name="Valuation and Scenerio Analysis" sheetId="16" r:id="rId3"/>
    <sheet name="Ans q1" sheetId="22" state="hidden" r:id="rId4"/>
    <sheet name="Duration and Mod Duration" sheetId="19" r:id="rId5"/>
    <sheet name="Ans q2" sheetId="23" state="hidden" r:id="rId6"/>
    <sheet name="SV and Value-at-Risk" sheetId="20" r:id="rId7"/>
    <sheet name="Ans 3" sheetId="24" state="hidden" r:id="rId8"/>
    <sheet name="Data Set-FMA00C" sheetId="21" r:id="rId9"/>
  </sheets>
  <calcPr calcId="162913"/>
</workbook>
</file>

<file path=xl/calcChain.xml><?xml version="1.0" encoding="utf-8"?>
<calcChain xmlns="http://schemas.openxmlformats.org/spreadsheetml/2006/main">
  <c r="B16" i="24" l="1"/>
  <c r="B17" i="24"/>
  <c r="B15" i="24"/>
  <c r="B13" i="24"/>
  <c r="D13" i="24"/>
  <c r="E17" i="24"/>
  <c r="E16" i="24"/>
  <c r="E15" i="24"/>
  <c r="E107" i="24"/>
  <c r="F107" i="24" s="1"/>
  <c r="E123" i="24"/>
  <c r="F123" i="24" s="1"/>
  <c r="E171" i="24"/>
  <c r="F171" i="24" s="1"/>
  <c r="E187" i="24"/>
  <c r="F187" i="24" s="1"/>
  <c r="E235" i="24"/>
  <c r="F235" i="24" s="1"/>
  <c r="E251" i="24"/>
  <c r="F251" i="24" s="1"/>
  <c r="D24" i="24"/>
  <c r="D25" i="24"/>
  <c r="D26" i="24"/>
  <c r="E26" i="24" s="1"/>
  <c r="F26" i="24" s="1"/>
  <c r="D27" i="24"/>
  <c r="D28" i="24"/>
  <c r="D29" i="24"/>
  <c r="D30" i="24"/>
  <c r="E30" i="24" s="1"/>
  <c r="F30" i="24" s="1"/>
  <c r="D31" i="24"/>
  <c r="D32" i="24"/>
  <c r="D33" i="24"/>
  <c r="D34" i="24"/>
  <c r="E34" i="24" s="1"/>
  <c r="F34" i="24" s="1"/>
  <c r="D35" i="24"/>
  <c r="D36" i="24"/>
  <c r="D37" i="24"/>
  <c r="D38" i="24"/>
  <c r="E38" i="24" s="1"/>
  <c r="F38" i="24" s="1"/>
  <c r="D39" i="24"/>
  <c r="D40" i="24"/>
  <c r="D41" i="24"/>
  <c r="D42" i="24"/>
  <c r="E42" i="24" s="1"/>
  <c r="F42" i="24" s="1"/>
  <c r="D43" i="24"/>
  <c r="D44" i="24"/>
  <c r="D45" i="24"/>
  <c r="D46" i="24"/>
  <c r="E46" i="24" s="1"/>
  <c r="F46" i="24" s="1"/>
  <c r="D47" i="24"/>
  <c r="D48" i="24"/>
  <c r="D49" i="24"/>
  <c r="D50" i="24"/>
  <c r="E50" i="24" s="1"/>
  <c r="F50" i="24" s="1"/>
  <c r="D51" i="24"/>
  <c r="D52" i="24"/>
  <c r="D53" i="24"/>
  <c r="D54" i="24"/>
  <c r="E54" i="24" s="1"/>
  <c r="F54" i="24" s="1"/>
  <c r="D55" i="24"/>
  <c r="D56" i="24"/>
  <c r="D57" i="24"/>
  <c r="D58" i="24"/>
  <c r="E58" i="24" s="1"/>
  <c r="F58" i="24" s="1"/>
  <c r="D59" i="24"/>
  <c r="D60" i="24"/>
  <c r="D61" i="24"/>
  <c r="D62" i="24"/>
  <c r="E62" i="24" s="1"/>
  <c r="F62" i="24" s="1"/>
  <c r="D63" i="24"/>
  <c r="D64" i="24"/>
  <c r="D65" i="24"/>
  <c r="D66" i="24"/>
  <c r="E66" i="24" s="1"/>
  <c r="F66" i="24" s="1"/>
  <c r="D67" i="24"/>
  <c r="D68" i="24"/>
  <c r="D69" i="24"/>
  <c r="D70" i="24"/>
  <c r="E70" i="24" s="1"/>
  <c r="F70" i="24" s="1"/>
  <c r="D71" i="24"/>
  <c r="D72" i="24"/>
  <c r="D73" i="24"/>
  <c r="D74" i="24"/>
  <c r="E74" i="24" s="1"/>
  <c r="F74" i="24" s="1"/>
  <c r="D75" i="24"/>
  <c r="E75" i="24" s="1"/>
  <c r="F75" i="24" s="1"/>
  <c r="D76" i="24"/>
  <c r="D77" i="24"/>
  <c r="D78" i="24"/>
  <c r="E78" i="24" s="1"/>
  <c r="F78" i="24" s="1"/>
  <c r="D79" i="24"/>
  <c r="D80" i="24"/>
  <c r="D81" i="24"/>
  <c r="D82" i="24"/>
  <c r="E82" i="24" s="1"/>
  <c r="F82" i="24" s="1"/>
  <c r="D83" i="24"/>
  <c r="D84" i="24"/>
  <c r="D85" i="24"/>
  <c r="D86" i="24"/>
  <c r="E86" i="24" s="1"/>
  <c r="F86" i="24" s="1"/>
  <c r="D87" i="24"/>
  <c r="D88" i="24"/>
  <c r="D89" i="24"/>
  <c r="D90" i="24"/>
  <c r="E90" i="24" s="1"/>
  <c r="F90" i="24" s="1"/>
  <c r="D91" i="24"/>
  <c r="D92" i="24"/>
  <c r="D93" i="24"/>
  <c r="D94" i="24"/>
  <c r="E94" i="24" s="1"/>
  <c r="F94" i="24" s="1"/>
  <c r="D95" i="24"/>
  <c r="D96" i="24"/>
  <c r="D97" i="24"/>
  <c r="D98" i="24"/>
  <c r="E98" i="24" s="1"/>
  <c r="F98" i="24" s="1"/>
  <c r="D99" i="24"/>
  <c r="D100" i="24"/>
  <c r="D101" i="24"/>
  <c r="D102" i="24"/>
  <c r="E102" i="24" s="1"/>
  <c r="F102" i="24" s="1"/>
  <c r="D103" i="24"/>
  <c r="D104" i="24"/>
  <c r="D105" i="24"/>
  <c r="D106" i="24"/>
  <c r="E106" i="24" s="1"/>
  <c r="F106" i="24" s="1"/>
  <c r="D107" i="24"/>
  <c r="D108" i="24"/>
  <c r="D109" i="24"/>
  <c r="D110" i="24"/>
  <c r="E110" i="24" s="1"/>
  <c r="F110" i="24" s="1"/>
  <c r="D111" i="24"/>
  <c r="D112" i="24"/>
  <c r="D113" i="24"/>
  <c r="D114" i="24"/>
  <c r="E114" i="24" s="1"/>
  <c r="F114" i="24" s="1"/>
  <c r="D115" i="24"/>
  <c r="D116" i="24"/>
  <c r="D117" i="24"/>
  <c r="D118" i="24"/>
  <c r="E118" i="24" s="1"/>
  <c r="F118" i="24" s="1"/>
  <c r="D119" i="24"/>
  <c r="D120" i="24"/>
  <c r="D121" i="24"/>
  <c r="D122" i="24"/>
  <c r="E122" i="24" s="1"/>
  <c r="F122" i="24" s="1"/>
  <c r="D123" i="24"/>
  <c r="D124" i="24"/>
  <c r="D125" i="24"/>
  <c r="D126" i="24"/>
  <c r="E126" i="24" s="1"/>
  <c r="F126" i="24" s="1"/>
  <c r="D127" i="24"/>
  <c r="D128" i="24"/>
  <c r="D129" i="24"/>
  <c r="D130" i="24"/>
  <c r="E130" i="24" s="1"/>
  <c r="F130" i="24" s="1"/>
  <c r="D131" i="24"/>
  <c r="D132" i="24"/>
  <c r="D133" i="24"/>
  <c r="D134" i="24"/>
  <c r="E134" i="24" s="1"/>
  <c r="F134" i="24" s="1"/>
  <c r="D135" i="24"/>
  <c r="D136" i="24"/>
  <c r="D137" i="24"/>
  <c r="D138" i="24"/>
  <c r="E138" i="24" s="1"/>
  <c r="F138" i="24" s="1"/>
  <c r="D139" i="24"/>
  <c r="E139" i="24" s="1"/>
  <c r="F139" i="24" s="1"/>
  <c r="D140" i="24"/>
  <c r="D141" i="24"/>
  <c r="D142" i="24"/>
  <c r="E142" i="24" s="1"/>
  <c r="F142" i="24" s="1"/>
  <c r="D143" i="24"/>
  <c r="D144" i="24"/>
  <c r="D145" i="24"/>
  <c r="D146" i="24"/>
  <c r="E146" i="24" s="1"/>
  <c r="F146" i="24" s="1"/>
  <c r="D147" i="24"/>
  <c r="D148" i="24"/>
  <c r="D149" i="24"/>
  <c r="D150" i="24"/>
  <c r="E150" i="24" s="1"/>
  <c r="F150" i="24" s="1"/>
  <c r="D151" i="24"/>
  <c r="D152" i="24"/>
  <c r="D153" i="24"/>
  <c r="D154" i="24"/>
  <c r="E154" i="24" s="1"/>
  <c r="F154" i="24" s="1"/>
  <c r="D155" i="24"/>
  <c r="E155" i="24" s="1"/>
  <c r="F155" i="24" s="1"/>
  <c r="D156" i="24"/>
  <c r="D157" i="24"/>
  <c r="D158" i="24"/>
  <c r="E158" i="24" s="1"/>
  <c r="F158" i="24" s="1"/>
  <c r="D159" i="24"/>
  <c r="D160" i="24"/>
  <c r="D161" i="24"/>
  <c r="D162" i="24"/>
  <c r="E162" i="24" s="1"/>
  <c r="F162" i="24" s="1"/>
  <c r="D163" i="24"/>
  <c r="D164" i="24"/>
  <c r="D165" i="24"/>
  <c r="D166" i="24"/>
  <c r="E166" i="24" s="1"/>
  <c r="F166" i="24" s="1"/>
  <c r="D167" i="24"/>
  <c r="D168" i="24"/>
  <c r="D169" i="24"/>
  <c r="D170" i="24"/>
  <c r="E170" i="24" s="1"/>
  <c r="F170" i="24" s="1"/>
  <c r="D171" i="24"/>
  <c r="D172" i="24"/>
  <c r="D173" i="24"/>
  <c r="D174" i="24"/>
  <c r="E174" i="24" s="1"/>
  <c r="F174" i="24" s="1"/>
  <c r="D175" i="24"/>
  <c r="D176" i="24"/>
  <c r="D177" i="24"/>
  <c r="D178" i="24"/>
  <c r="E178" i="24" s="1"/>
  <c r="F178" i="24" s="1"/>
  <c r="D179" i="24"/>
  <c r="D180" i="24"/>
  <c r="D181" i="24"/>
  <c r="D182" i="24"/>
  <c r="E182" i="24" s="1"/>
  <c r="F182" i="24" s="1"/>
  <c r="D183" i="24"/>
  <c r="D184" i="24"/>
  <c r="D185" i="24"/>
  <c r="D186" i="24"/>
  <c r="E186" i="24" s="1"/>
  <c r="F186" i="24" s="1"/>
  <c r="D187" i="24"/>
  <c r="D188" i="24"/>
  <c r="D189" i="24"/>
  <c r="D190" i="24"/>
  <c r="E190" i="24" s="1"/>
  <c r="F190" i="24" s="1"/>
  <c r="D191" i="24"/>
  <c r="D192" i="24"/>
  <c r="D193" i="24"/>
  <c r="D194" i="24"/>
  <c r="E194" i="24" s="1"/>
  <c r="F194" i="24" s="1"/>
  <c r="D195" i="24"/>
  <c r="D196" i="24"/>
  <c r="D197" i="24"/>
  <c r="D198" i="24"/>
  <c r="E198" i="24" s="1"/>
  <c r="F198" i="24" s="1"/>
  <c r="D199" i="24"/>
  <c r="D200" i="24"/>
  <c r="D201" i="24"/>
  <c r="D202" i="24"/>
  <c r="E202" i="24" s="1"/>
  <c r="F202" i="24" s="1"/>
  <c r="D203" i="24"/>
  <c r="E203" i="24" s="1"/>
  <c r="F203" i="24" s="1"/>
  <c r="D204" i="24"/>
  <c r="D205" i="24"/>
  <c r="D206" i="24"/>
  <c r="E206" i="24" s="1"/>
  <c r="F206" i="24" s="1"/>
  <c r="D207" i="24"/>
  <c r="D208" i="24"/>
  <c r="D209" i="24"/>
  <c r="D210" i="24"/>
  <c r="E210" i="24" s="1"/>
  <c r="F210" i="24" s="1"/>
  <c r="D211" i="24"/>
  <c r="D212" i="24"/>
  <c r="D213" i="24"/>
  <c r="D214" i="24"/>
  <c r="E214" i="24" s="1"/>
  <c r="F214" i="24" s="1"/>
  <c r="D215" i="24"/>
  <c r="D216" i="24"/>
  <c r="D217" i="24"/>
  <c r="D218" i="24"/>
  <c r="E218" i="24" s="1"/>
  <c r="F218" i="24" s="1"/>
  <c r="D219" i="24"/>
  <c r="E219" i="24" s="1"/>
  <c r="F219" i="24" s="1"/>
  <c r="D220" i="24"/>
  <c r="D221" i="24"/>
  <c r="D222" i="24"/>
  <c r="E222" i="24" s="1"/>
  <c r="F222" i="24" s="1"/>
  <c r="D223" i="24"/>
  <c r="D224" i="24"/>
  <c r="D225" i="24"/>
  <c r="D226" i="24"/>
  <c r="E226" i="24" s="1"/>
  <c r="F226" i="24" s="1"/>
  <c r="D227" i="24"/>
  <c r="D228" i="24"/>
  <c r="D229" i="24"/>
  <c r="D230" i="24"/>
  <c r="E230" i="24" s="1"/>
  <c r="F230" i="24" s="1"/>
  <c r="D231" i="24"/>
  <c r="D232" i="24"/>
  <c r="D233" i="24"/>
  <c r="D234" i="24"/>
  <c r="E234" i="24" s="1"/>
  <c r="F234" i="24" s="1"/>
  <c r="D235" i="24"/>
  <c r="D236" i="24"/>
  <c r="D237" i="24"/>
  <c r="D238" i="24"/>
  <c r="E238" i="24" s="1"/>
  <c r="F238" i="24" s="1"/>
  <c r="D239" i="24"/>
  <c r="D240" i="24"/>
  <c r="D241" i="24"/>
  <c r="D242" i="24"/>
  <c r="E242" i="24" s="1"/>
  <c r="F242" i="24" s="1"/>
  <c r="D243" i="24"/>
  <c r="D244" i="24"/>
  <c r="D245" i="24"/>
  <c r="D246" i="24"/>
  <c r="E246" i="24" s="1"/>
  <c r="F246" i="24" s="1"/>
  <c r="D247" i="24"/>
  <c r="D248" i="24"/>
  <c r="D249" i="24"/>
  <c r="D250" i="24"/>
  <c r="E250" i="24" s="1"/>
  <c r="F250" i="24" s="1"/>
  <c r="D251" i="24"/>
  <c r="D252" i="24"/>
  <c r="D253" i="24"/>
  <c r="D254" i="24"/>
  <c r="E254" i="24" s="1"/>
  <c r="F254" i="24" s="1"/>
  <c r="D255" i="24"/>
  <c r="D256" i="24"/>
  <c r="D257" i="24"/>
  <c r="D258" i="24"/>
  <c r="E258" i="24" s="1"/>
  <c r="F258" i="24" s="1"/>
  <c r="D259" i="24"/>
  <c r="D260" i="24"/>
  <c r="D261" i="24"/>
  <c r="D262" i="24"/>
  <c r="E262" i="24" s="1"/>
  <c r="F262" i="24" s="1"/>
  <c r="D263" i="24"/>
  <c r="D264" i="24"/>
  <c r="D265" i="24"/>
  <c r="D266" i="24"/>
  <c r="E266" i="24" s="1"/>
  <c r="F266" i="24" s="1"/>
  <c r="D267" i="24"/>
  <c r="E267" i="24" s="1"/>
  <c r="F267" i="24" s="1"/>
  <c r="D268" i="24"/>
  <c r="D269" i="24"/>
  <c r="D270" i="24"/>
  <c r="E270" i="24" s="1"/>
  <c r="F270" i="24" s="1"/>
  <c r="D271" i="24"/>
  <c r="D272" i="24"/>
  <c r="D273" i="24"/>
  <c r="E273" i="24" s="1"/>
  <c r="F273" i="24" s="1"/>
  <c r="D23" i="24"/>
  <c r="E23" i="24" s="1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3" i="24"/>
  <c r="A5" i="24"/>
  <c r="A5" i="20"/>
  <c r="E6" i="23"/>
  <c r="E5" i="23"/>
  <c r="E7" i="23"/>
  <c r="E4" i="23"/>
  <c r="E11" i="23" s="1"/>
  <c r="E21" i="23"/>
  <c r="E20" i="23"/>
  <c r="B3" i="23"/>
  <c r="D11" i="17"/>
  <c r="B24" i="22"/>
  <c r="Q24" i="22"/>
  <c r="M24" i="22"/>
  <c r="N24" i="22"/>
  <c r="O24" i="22"/>
  <c r="P24" i="22"/>
  <c r="L24" i="22"/>
  <c r="B6" i="22"/>
  <c r="G41" i="22"/>
  <c r="G24" i="22"/>
  <c r="H24" i="22" s="1"/>
  <c r="I24" i="22" s="1"/>
  <c r="J24" i="22" s="1"/>
  <c r="F24" i="22"/>
  <c r="E24" i="22"/>
  <c r="F14" i="22"/>
  <c r="G14" i="22"/>
  <c r="H14" i="22"/>
  <c r="I14" i="22"/>
  <c r="J14" i="22"/>
  <c r="E14" i="22"/>
  <c r="E8" i="22"/>
  <c r="F15" i="22"/>
  <c r="G15" i="22"/>
  <c r="H15" i="22"/>
  <c r="I15" i="22"/>
  <c r="J15" i="22"/>
  <c r="F16" i="22"/>
  <c r="G16" i="22"/>
  <c r="H16" i="22"/>
  <c r="I16" i="22"/>
  <c r="J16" i="22"/>
  <c r="E16" i="22"/>
  <c r="E15" i="22"/>
  <c r="E13" i="22"/>
  <c r="F13" i="22"/>
  <c r="G13" i="22"/>
  <c r="H13" i="22"/>
  <c r="I13" i="22"/>
  <c r="J13" i="22"/>
  <c r="F12" i="22"/>
  <c r="G12" i="22"/>
  <c r="H12" i="22"/>
  <c r="I12" i="22"/>
  <c r="J12" i="22"/>
  <c r="E12" i="22"/>
  <c r="E6" i="22"/>
  <c r="E97" i="24" l="1"/>
  <c r="F97" i="24" s="1"/>
  <c r="E93" i="24"/>
  <c r="F93" i="24" s="1"/>
  <c r="E89" i="24"/>
  <c r="F89" i="24" s="1"/>
  <c r="E85" i="24"/>
  <c r="F85" i="24" s="1"/>
  <c r="E53" i="24"/>
  <c r="F53" i="24" s="1"/>
  <c r="E37" i="24"/>
  <c r="F37" i="24" s="1"/>
  <c r="F23" i="24"/>
  <c r="L23" i="24"/>
  <c r="B23" i="24" s="1"/>
  <c r="E81" i="24"/>
  <c r="F81" i="24" s="1"/>
  <c r="E77" i="24"/>
  <c r="F77" i="24" s="1"/>
  <c r="E73" i="24"/>
  <c r="F73" i="24" s="1"/>
  <c r="E69" i="24"/>
  <c r="F69" i="24" s="1"/>
  <c r="E65" i="24"/>
  <c r="F65" i="24" s="1"/>
  <c r="E61" i="24"/>
  <c r="F61" i="24" s="1"/>
  <c r="E57" i="24"/>
  <c r="F57" i="24" s="1"/>
  <c r="E49" i="24"/>
  <c r="F49" i="24" s="1"/>
  <c r="E45" i="24"/>
  <c r="F45" i="24" s="1"/>
  <c r="E41" i="24"/>
  <c r="F41" i="24" s="1"/>
  <c r="E33" i="24"/>
  <c r="F33" i="24" s="1"/>
  <c r="E29" i="24"/>
  <c r="F29" i="24" s="1"/>
  <c r="E25" i="24"/>
  <c r="F25" i="24" s="1"/>
  <c r="E272" i="24"/>
  <c r="F272" i="24" s="1"/>
  <c r="E268" i="24"/>
  <c r="F268" i="24" s="1"/>
  <c r="E264" i="24"/>
  <c r="F264" i="24" s="1"/>
  <c r="E260" i="24"/>
  <c r="F260" i="24" s="1"/>
  <c r="E256" i="24"/>
  <c r="F256" i="24" s="1"/>
  <c r="E252" i="24"/>
  <c r="F252" i="24" s="1"/>
  <c r="E248" i="24"/>
  <c r="F248" i="24" s="1"/>
  <c r="E244" i="24"/>
  <c r="F244" i="24" s="1"/>
  <c r="E240" i="24"/>
  <c r="F240" i="24" s="1"/>
  <c r="E236" i="24"/>
  <c r="F236" i="24" s="1"/>
  <c r="E232" i="24"/>
  <c r="F232" i="24" s="1"/>
  <c r="E228" i="24"/>
  <c r="F228" i="24" s="1"/>
  <c r="E224" i="24"/>
  <c r="F224" i="24" s="1"/>
  <c r="E220" i="24"/>
  <c r="F220" i="24" s="1"/>
  <c r="E216" i="24"/>
  <c r="F216" i="24" s="1"/>
  <c r="E212" i="24"/>
  <c r="F212" i="24" s="1"/>
  <c r="E208" i="24"/>
  <c r="F208" i="24" s="1"/>
  <c r="E204" i="24"/>
  <c r="F204" i="24" s="1"/>
  <c r="E200" i="24"/>
  <c r="F200" i="24" s="1"/>
  <c r="E196" i="24"/>
  <c r="F196" i="24" s="1"/>
  <c r="E192" i="24"/>
  <c r="F192" i="24" s="1"/>
  <c r="E188" i="24"/>
  <c r="F188" i="24" s="1"/>
  <c r="E184" i="24"/>
  <c r="F184" i="24" s="1"/>
  <c r="E180" i="24"/>
  <c r="F180" i="24" s="1"/>
  <c r="E176" i="24"/>
  <c r="F176" i="24" s="1"/>
  <c r="E172" i="24"/>
  <c r="F172" i="24" s="1"/>
  <c r="E168" i="24"/>
  <c r="F168" i="24" s="1"/>
  <c r="E164" i="24"/>
  <c r="F164" i="24" s="1"/>
  <c r="E160" i="24"/>
  <c r="F160" i="24" s="1"/>
  <c r="E156" i="24"/>
  <c r="F156" i="24" s="1"/>
  <c r="E152" i="24"/>
  <c r="F152" i="24" s="1"/>
  <c r="E148" i="24"/>
  <c r="F148" i="24" s="1"/>
  <c r="E144" i="24"/>
  <c r="F144" i="24" s="1"/>
  <c r="E140" i="24"/>
  <c r="F140" i="24" s="1"/>
  <c r="E136" i="24"/>
  <c r="F136" i="24" s="1"/>
  <c r="E132" i="24"/>
  <c r="F132" i="24" s="1"/>
  <c r="E128" i="24"/>
  <c r="F128" i="24" s="1"/>
  <c r="E124" i="24"/>
  <c r="F124" i="24" s="1"/>
  <c r="E120" i="24"/>
  <c r="F120" i="24" s="1"/>
  <c r="E116" i="24"/>
  <c r="F116" i="24" s="1"/>
  <c r="E112" i="24"/>
  <c r="F112" i="24" s="1"/>
  <c r="E108" i="24"/>
  <c r="F108" i="24" s="1"/>
  <c r="E104" i="24"/>
  <c r="F104" i="24" s="1"/>
  <c r="E100" i="24"/>
  <c r="F100" i="24" s="1"/>
  <c r="E96" i="24"/>
  <c r="F96" i="24" s="1"/>
  <c r="E92" i="24"/>
  <c r="F92" i="24" s="1"/>
  <c r="E88" i="24"/>
  <c r="F88" i="24" s="1"/>
  <c r="E84" i="24"/>
  <c r="F84" i="24" s="1"/>
  <c r="E80" i="24"/>
  <c r="F80" i="24" s="1"/>
  <c r="E76" i="24"/>
  <c r="F76" i="24" s="1"/>
  <c r="E72" i="24"/>
  <c r="F72" i="24" s="1"/>
  <c r="E68" i="24"/>
  <c r="F68" i="24" s="1"/>
  <c r="E64" i="24"/>
  <c r="F64" i="24" s="1"/>
  <c r="E60" i="24"/>
  <c r="F60" i="24" s="1"/>
  <c r="E56" i="24"/>
  <c r="F56" i="24" s="1"/>
  <c r="E52" i="24"/>
  <c r="F52" i="24" s="1"/>
  <c r="E48" i="24"/>
  <c r="F48" i="24" s="1"/>
  <c r="E44" i="24"/>
  <c r="F44" i="24" s="1"/>
  <c r="E40" i="24"/>
  <c r="F40" i="24" s="1"/>
  <c r="E36" i="24"/>
  <c r="F36" i="24" s="1"/>
  <c r="E32" i="24"/>
  <c r="F32" i="24" s="1"/>
  <c r="E28" i="24"/>
  <c r="F28" i="24" s="1"/>
  <c r="E24" i="24"/>
  <c r="F24" i="24" s="1"/>
  <c r="E10" i="23"/>
  <c r="D5" i="24"/>
  <c r="E269" i="24"/>
  <c r="F269" i="24" s="1"/>
  <c r="E265" i="24"/>
  <c r="F265" i="24" s="1"/>
  <c r="E261" i="24"/>
  <c r="F261" i="24" s="1"/>
  <c r="E257" i="24"/>
  <c r="F257" i="24" s="1"/>
  <c r="E253" i="24"/>
  <c r="F253" i="24" s="1"/>
  <c r="E249" i="24"/>
  <c r="F249" i="24" s="1"/>
  <c r="E245" i="24"/>
  <c r="F245" i="24" s="1"/>
  <c r="E241" i="24"/>
  <c r="F241" i="24" s="1"/>
  <c r="E237" i="24"/>
  <c r="F237" i="24" s="1"/>
  <c r="E233" i="24"/>
  <c r="F233" i="24" s="1"/>
  <c r="E229" i="24"/>
  <c r="F229" i="24" s="1"/>
  <c r="E225" i="24"/>
  <c r="F225" i="24" s="1"/>
  <c r="E221" i="24"/>
  <c r="F221" i="24" s="1"/>
  <c r="E217" i="24"/>
  <c r="F217" i="24" s="1"/>
  <c r="E213" i="24"/>
  <c r="F213" i="24" s="1"/>
  <c r="E209" i="24"/>
  <c r="F209" i="24" s="1"/>
  <c r="E205" i="24"/>
  <c r="F205" i="24" s="1"/>
  <c r="E201" i="24"/>
  <c r="F201" i="24" s="1"/>
  <c r="E197" i="24"/>
  <c r="F197" i="24" s="1"/>
  <c r="E193" i="24"/>
  <c r="F193" i="24" s="1"/>
  <c r="E189" i="24"/>
  <c r="F189" i="24" s="1"/>
  <c r="E185" i="24"/>
  <c r="F185" i="24" s="1"/>
  <c r="E181" i="24"/>
  <c r="F181" i="24" s="1"/>
  <c r="E177" i="24"/>
  <c r="F177" i="24" s="1"/>
  <c r="E173" i="24"/>
  <c r="F173" i="24" s="1"/>
  <c r="E169" i="24"/>
  <c r="F169" i="24" s="1"/>
  <c r="E165" i="24"/>
  <c r="F165" i="24" s="1"/>
  <c r="E161" i="24"/>
  <c r="F161" i="24" s="1"/>
  <c r="E157" i="24"/>
  <c r="F157" i="24" s="1"/>
  <c r="E153" i="24"/>
  <c r="F153" i="24" s="1"/>
  <c r="E149" i="24"/>
  <c r="F149" i="24" s="1"/>
  <c r="E145" i="24"/>
  <c r="F145" i="24" s="1"/>
  <c r="E141" i="24"/>
  <c r="F141" i="24" s="1"/>
  <c r="E137" i="24"/>
  <c r="F137" i="24" s="1"/>
  <c r="E133" i="24"/>
  <c r="F133" i="24" s="1"/>
  <c r="E129" i="24"/>
  <c r="F129" i="24" s="1"/>
  <c r="E125" i="24"/>
  <c r="F125" i="24" s="1"/>
  <c r="E121" i="24"/>
  <c r="F121" i="24" s="1"/>
  <c r="E117" i="24"/>
  <c r="F117" i="24" s="1"/>
  <c r="E113" i="24"/>
  <c r="F113" i="24" s="1"/>
  <c r="E109" i="24"/>
  <c r="F109" i="24" s="1"/>
  <c r="E105" i="24"/>
  <c r="F105" i="24" s="1"/>
  <c r="E101" i="24"/>
  <c r="F101" i="24" s="1"/>
  <c r="E263" i="24"/>
  <c r="F263" i="24" s="1"/>
  <c r="E247" i="24"/>
  <c r="F247" i="24" s="1"/>
  <c r="E231" i="24"/>
  <c r="F231" i="24" s="1"/>
  <c r="E215" i="24"/>
  <c r="F215" i="24" s="1"/>
  <c r="E199" i="24"/>
  <c r="F199" i="24" s="1"/>
  <c r="E183" i="24"/>
  <c r="F183" i="24" s="1"/>
  <c r="E167" i="24"/>
  <c r="F167" i="24" s="1"/>
  <c r="E151" i="24"/>
  <c r="F151" i="24" s="1"/>
  <c r="E135" i="24"/>
  <c r="F135" i="24" s="1"/>
  <c r="E119" i="24"/>
  <c r="F119" i="24" s="1"/>
  <c r="E99" i="24"/>
  <c r="F99" i="24" s="1"/>
  <c r="E67" i="24"/>
  <c r="F67" i="24" s="1"/>
  <c r="E259" i="24"/>
  <c r="F259" i="24" s="1"/>
  <c r="E243" i="24"/>
  <c r="F243" i="24" s="1"/>
  <c r="E227" i="24"/>
  <c r="F227" i="24" s="1"/>
  <c r="E211" i="24"/>
  <c r="F211" i="24" s="1"/>
  <c r="E195" i="24"/>
  <c r="F195" i="24" s="1"/>
  <c r="E179" i="24"/>
  <c r="F179" i="24" s="1"/>
  <c r="E163" i="24"/>
  <c r="F163" i="24" s="1"/>
  <c r="E147" i="24"/>
  <c r="F147" i="24" s="1"/>
  <c r="E131" i="24"/>
  <c r="F131" i="24" s="1"/>
  <c r="E115" i="24"/>
  <c r="F115" i="24" s="1"/>
  <c r="E91" i="24"/>
  <c r="F91" i="24" s="1"/>
  <c r="E103" i="24"/>
  <c r="F103" i="24" s="1"/>
  <c r="E95" i="24"/>
  <c r="F95" i="24" s="1"/>
  <c r="E87" i="24"/>
  <c r="F87" i="24" s="1"/>
  <c r="E79" i="24"/>
  <c r="F79" i="24" s="1"/>
  <c r="E71" i="24"/>
  <c r="F71" i="24" s="1"/>
  <c r="E271" i="24"/>
  <c r="F271" i="24" s="1"/>
  <c r="E255" i="24"/>
  <c r="F255" i="24" s="1"/>
  <c r="E239" i="24"/>
  <c r="F239" i="24" s="1"/>
  <c r="E223" i="24"/>
  <c r="F223" i="24" s="1"/>
  <c r="E207" i="24"/>
  <c r="F207" i="24" s="1"/>
  <c r="E191" i="24"/>
  <c r="F191" i="24" s="1"/>
  <c r="E175" i="24"/>
  <c r="F175" i="24" s="1"/>
  <c r="E159" i="24"/>
  <c r="F159" i="24" s="1"/>
  <c r="E143" i="24"/>
  <c r="F143" i="24" s="1"/>
  <c r="E127" i="24"/>
  <c r="F127" i="24" s="1"/>
  <c r="E111" i="24"/>
  <c r="F111" i="24" s="1"/>
  <c r="E83" i="24"/>
  <c r="F83" i="24" s="1"/>
  <c r="E63" i="24"/>
  <c r="F63" i="24" s="1"/>
  <c r="E59" i="24"/>
  <c r="F59" i="24" s="1"/>
  <c r="E55" i="24"/>
  <c r="F55" i="24" s="1"/>
  <c r="E51" i="24"/>
  <c r="F51" i="24" s="1"/>
  <c r="E47" i="24"/>
  <c r="F47" i="24" s="1"/>
  <c r="E43" i="24"/>
  <c r="F43" i="24" s="1"/>
  <c r="E39" i="24"/>
  <c r="F39" i="24" s="1"/>
  <c r="E35" i="24"/>
  <c r="F35" i="24" s="1"/>
  <c r="E31" i="24"/>
  <c r="F31" i="24" s="1"/>
  <c r="E27" i="24"/>
  <c r="F27" i="24" s="1"/>
  <c r="E12" i="23"/>
  <c r="C12" i="23" s="1"/>
  <c r="E16" i="23"/>
  <c r="C16" i="23" s="1"/>
  <c r="C11" i="23"/>
  <c r="E13" i="23"/>
  <c r="C13" i="23" s="1"/>
  <c r="E17" i="23"/>
  <c r="C17" i="23" s="1"/>
  <c r="C10" i="23"/>
  <c r="G19" i="22"/>
  <c r="H19" i="22"/>
  <c r="I19" i="22"/>
  <c r="J19" i="22"/>
  <c r="F19" i="22"/>
  <c r="E30" i="22"/>
  <c r="E32" i="22" s="1"/>
  <c r="J17" i="22"/>
  <c r="I17" i="22"/>
  <c r="H17" i="22"/>
  <c r="G17" i="22"/>
  <c r="F17" i="22"/>
  <c r="A2" i="22"/>
  <c r="M23" i="24" l="1"/>
  <c r="B24" i="24" s="1"/>
  <c r="N23" i="24"/>
  <c r="B25" i="24" s="1"/>
  <c r="D6" i="24"/>
  <c r="D9" i="24"/>
  <c r="G207" i="24"/>
  <c r="D7" i="24"/>
  <c r="G165" i="24" s="1"/>
  <c r="G127" i="24"/>
  <c r="G255" i="24"/>
  <c r="G151" i="24"/>
  <c r="G105" i="24"/>
  <c r="G201" i="24"/>
  <c r="G233" i="24"/>
  <c r="H21" i="22"/>
  <c r="H26" i="22" s="1"/>
  <c r="N26" i="22" s="1"/>
  <c r="C3" i="23"/>
  <c r="D13" i="17" s="1"/>
  <c r="F21" i="22"/>
  <c r="F26" i="22" s="1"/>
  <c r="G21" i="22"/>
  <c r="G26" i="22" s="1"/>
  <c r="M26" i="22" s="1"/>
  <c r="I21" i="22"/>
  <c r="I26" i="22" s="1"/>
  <c r="O26" i="22" s="1"/>
  <c r="J21" i="22"/>
  <c r="D10" i="24" l="1"/>
  <c r="B10" i="24" s="1"/>
  <c r="B9" i="24"/>
  <c r="G169" i="24"/>
  <c r="G227" i="24"/>
  <c r="G47" i="24"/>
  <c r="G229" i="24"/>
  <c r="G265" i="24"/>
  <c r="G137" i="24"/>
  <c r="G91" i="24"/>
  <c r="G205" i="24"/>
  <c r="G109" i="24"/>
  <c r="B7" i="24"/>
  <c r="G101" i="24"/>
  <c r="G249" i="24"/>
  <c r="G185" i="24"/>
  <c r="G121" i="24"/>
  <c r="G67" i="24"/>
  <c r="G87" i="24"/>
  <c r="G63" i="24"/>
  <c r="G125" i="24"/>
  <c r="G35" i="24"/>
  <c r="G213" i="24"/>
  <c r="G149" i="24"/>
  <c r="G263" i="24"/>
  <c r="G211" i="24"/>
  <c r="G175" i="24"/>
  <c r="G27" i="24"/>
  <c r="D16" i="24"/>
  <c r="D17" i="24"/>
  <c r="D15" i="24"/>
  <c r="G225" i="24"/>
  <c r="G161" i="24"/>
  <c r="G247" i="24"/>
  <c r="G195" i="24"/>
  <c r="G223" i="24"/>
  <c r="G39" i="24"/>
  <c r="G179" i="24"/>
  <c r="G253" i="24"/>
  <c r="G273" i="24"/>
  <c r="G85" i="24"/>
  <c r="G192" i="24"/>
  <c r="G240" i="24"/>
  <c r="G246" i="24"/>
  <c r="G198" i="24"/>
  <c r="G154" i="24"/>
  <c r="G118" i="24"/>
  <c r="G251" i="24"/>
  <c r="G187" i="24"/>
  <c r="G123" i="24"/>
  <c r="G208" i="24"/>
  <c r="G89" i="24"/>
  <c r="G65" i="24"/>
  <c r="G45" i="24"/>
  <c r="G25" i="24"/>
  <c r="G254" i="24"/>
  <c r="G206" i="24"/>
  <c r="G150" i="24"/>
  <c r="G268" i="24"/>
  <c r="G228" i="24"/>
  <c r="G180" i="24"/>
  <c r="G124" i="24"/>
  <c r="G96" i="24"/>
  <c r="G76" i="24"/>
  <c r="G60" i="24"/>
  <c r="G44" i="24"/>
  <c r="G28" i="24"/>
  <c r="G250" i="24"/>
  <c r="G202" i="24"/>
  <c r="G158" i="24"/>
  <c r="G260" i="24"/>
  <c r="G220" i="24"/>
  <c r="G184" i="24"/>
  <c r="G148" i="24"/>
  <c r="G108" i="24"/>
  <c r="G90" i="24"/>
  <c r="G74" i="24"/>
  <c r="G58" i="24"/>
  <c r="G42" i="24"/>
  <c r="G26" i="24"/>
  <c r="G86" i="24"/>
  <c r="G70" i="24"/>
  <c r="G38" i="24"/>
  <c r="G98" i="24"/>
  <c r="G66" i="24"/>
  <c r="G34" i="24"/>
  <c r="G29" i="24"/>
  <c r="G136" i="24"/>
  <c r="G48" i="24"/>
  <c r="G156" i="24"/>
  <c r="G81" i="24"/>
  <c r="G160" i="24"/>
  <c r="G176" i="24"/>
  <c r="G238" i="24"/>
  <c r="G194" i="24"/>
  <c r="G142" i="24"/>
  <c r="G110" i="24"/>
  <c r="G235" i="24"/>
  <c r="G171" i="24"/>
  <c r="G107" i="24"/>
  <c r="G144" i="24"/>
  <c r="G77" i="24"/>
  <c r="G61" i="24"/>
  <c r="G41" i="24"/>
  <c r="G242" i="24"/>
  <c r="G186" i="24"/>
  <c r="G138" i="24"/>
  <c r="G264" i="24"/>
  <c r="G216" i="24"/>
  <c r="G168" i="24"/>
  <c r="G116" i="24"/>
  <c r="G92" i="24"/>
  <c r="G72" i="24"/>
  <c r="G56" i="24"/>
  <c r="G40" i="24"/>
  <c r="G24" i="24"/>
  <c r="G53" i="24"/>
  <c r="G234" i="24"/>
  <c r="G190" i="24"/>
  <c r="G146" i="24"/>
  <c r="G252" i="24"/>
  <c r="G212" i="24"/>
  <c r="G172" i="24"/>
  <c r="G140" i="24"/>
  <c r="G88" i="24"/>
  <c r="G54" i="24"/>
  <c r="G82" i="24"/>
  <c r="G50" i="24"/>
  <c r="G93" i="24"/>
  <c r="G49" i="24"/>
  <c r="G162" i="24"/>
  <c r="G188" i="24"/>
  <c r="G80" i="24"/>
  <c r="G32" i="24"/>
  <c r="G258" i="24"/>
  <c r="G214" i="24"/>
  <c r="G102" i="24"/>
  <c r="G196" i="24"/>
  <c r="G37" i="24"/>
  <c r="G94" i="24"/>
  <c r="G62" i="24"/>
  <c r="G30" i="24"/>
  <c r="G256" i="24"/>
  <c r="G128" i="24"/>
  <c r="G266" i="24"/>
  <c r="G222" i="24"/>
  <c r="G178" i="24"/>
  <c r="G134" i="24"/>
  <c r="G106" i="24"/>
  <c r="G219" i="24"/>
  <c r="G155" i="24"/>
  <c r="G75" i="24"/>
  <c r="G97" i="24"/>
  <c r="G73" i="24"/>
  <c r="G57" i="24"/>
  <c r="G33" i="24"/>
  <c r="G23" i="24"/>
  <c r="G230" i="24"/>
  <c r="G174" i="24"/>
  <c r="G126" i="24"/>
  <c r="G248" i="24"/>
  <c r="G200" i="24"/>
  <c r="G152" i="24"/>
  <c r="G104" i="24"/>
  <c r="G84" i="24"/>
  <c r="G68" i="24"/>
  <c r="G52" i="24"/>
  <c r="G36" i="24"/>
  <c r="G270" i="24"/>
  <c r="G226" i="24"/>
  <c r="G182" i="24"/>
  <c r="G130" i="24"/>
  <c r="G244" i="24"/>
  <c r="G204" i="24"/>
  <c r="G164" i="24"/>
  <c r="G132" i="24"/>
  <c r="G69" i="24"/>
  <c r="G236" i="24"/>
  <c r="G64" i="24"/>
  <c r="G232" i="24"/>
  <c r="G224" i="24"/>
  <c r="G112" i="24"/>
  <c r="G262" i="24"/>
  <c r="G210" i="24"/>
  <c r="G170" i="24"/>
  <c r="G122" i="24"/>
  <c r="G267" i="24"/>
  <c r="G203" i="24"/>
  <c r="G139" i="24"/>
  <c r="G272" i="24"/>
  <c r="G218" i="24"/>
  <c r="G114" i="24"/>
  <c r="G100" i="24"/>
  <c r="G166" i="24"/>
  <c r="G120" i="24"/>
  <c r="G78" i="24"/>
  <c r="G46" i="24"/>
  <c r="G261" i="24"/>
  <c r="G197" i="24"/>
  <c r="G133" i="24"/>
  <c r="G199" i="24"/>
  <c r="G147" i="24"/>
  <c r="G111" i="24"/>
  <c r="G221" i="24"/>
  <c r="G209" i="24"/>
  <c r="G145" i="24"/>
  <c r="G183" i="24"/>
  <c r="G131" i="24"/>
  <c r="G159" i="24"/>
  <c r="G189" i="24"/>
  <c r="G271" i="24"/>
  <c r="G237" i="24"/>
  <c r="G231" i="24"/>
  <c r="G217" i="24"/>
  <c r="G153" i="24"/>
  <c r="G215" i="24"/>
  <c r="G163" i="24"/>
  <c r="G191" i="24"/>
  <c r="G31" i="24"/>
  <c r="G115" i="24"/>
  <c r="G245" i="24"/>
  <c r="G181" i="24"/>
  <c r="G117" i="24"/>
  <c r="G135" i="24"/>
  <c r="G79" i="24"/>
  <c r="G59" i="24"/>
  <c r="G167" i="24"/>
  <c r="G257" i="24"/>
  <c r="G193" i="24"/>
  <c r="G129" i="24"/>
  <c r="G119" i="24"/>
  <c r="G103" i="24"/>
  <c r="G83" i="24"/>
  <c r="G141" i="24"/>
  <c r="G51" i="24"/>
  <c r="G173" i="24"/>
  <c r="G243" i="24"/>
  <c r="G239" i="24"/>
  <c r="G43" i="24"/>
  <c r="G95" i="24"/>
  <c r="G241" i="24"/>
  <c r="G177" i="24"/>
  <c r="G113" i="24"/>
  <c r="G259" i="24"/>
  <c r="G71" i="24"/>
  <c r="G55" i="24"/>
  <c r="G99" i="24"/>
  <c r="G269" i="24"/>
  <c r="G157" i="24"/>
  <c r="G143" i="24"/>
  <c r="L26" i="22"/>
  <c r="J23" i="22"/>
  <c r="B23" i="22" s="1"/>
  <c r="D8" i="24" l="1"/>
  <c r="B8" i="24" s="1"/>
  <c r="B5" i="24" s="1"/>
  <c r="D15" i="17" s="1"/>
  <c r="J26" i="22"/>
  <c r="P26" i="22" l="1"/>
  <c r="Q26" i="22" s="1"/>
  <c r="B26" i="22" s="1"/>
  <c r="E28" i="22"/>
  <c r="B28" i="22" l="1"/>
  <c r="E34" i="22"/>
  <c r="B34" i="22" l="1"/>
  <c r="B2" i="22" s="1"/>
  <c r="D9" i="17" s="1"/>
  <c r="D40" i="22"/>
  <c r="D6" i="20" l="1"/>
  <c r="A2" i="16" l="1"/>
  <c r="C3" i="19"/>
  <c r="B3" i="19"/>
  <c r="E15" i="17" l="1"/>
  <c r="E13" i="17" l="1"/>
  <c r="E12" i="17"/>
  <c r="D40" i="16" l="1"/>
  <c r="E30" i="16" l="1"/>
  <c r="E32" i="16" s="1"/>
  <c r="F17" i="16"/>
  <c r="F21" i="16" s="1"/>
  <c r="G17" i="16"/>
  <c r="G21" i="16" s="1"/>
  <c r="H17" i="16"/>
  <c r="H21" i="16" s="1"/>
  <c r="I17" i="16"/>
  <c r="I21" i="16" s="1"/>
  <c r="J17" i="16"/>
  <c r="J21" i="16" s="1"/>
  <c r="E14" i="17"/>
  <c r="E11" i="17"/>
  <c r="E10" i="17"/>
  <c r="E9" i="17"/>
  <c r="E8" i="17"/>
  <c r="E16" i="17" s="1"/>
  <c r="E17" i="17" l="1"/>
  <c r="C17" i="8"/>
</calcChain>
</file>

<file path=xl/sharedStrings.xml><?xml version="1.0" encoding="utf-8"?>
<sst xmlns="http://schemas.openxmlformats.org/spreadsheetml/2006/main" count="239" uniqueCount="126">
  <si>
    <t>Total</t>
  </si>
  <si>
    <t>('000)</t>
  </si>
  <si>
    <t>Marks</t>
  </si>
  <si>
    <t>Question paper</t>
  </si>
  <si>
    <t>b)</t>
  </si>
  <si>
    <t>Interpretation</t>
  </si>
  <si>
    <t>Risk Free Rate</t>
  </si>
  <si>
    <t>Beta</t>
  </si>
  <si>
    <t>Cost of equity</t>
  </si>
  <si>
    <t>Terminal Growth Rate</t>
  </si>
  <si>
    <t>Market return</t>
  </si>
  <si>
    <t>(%)</t>
  </si>
  <si>
    <t>Student Details</t>
  </si>
  <si>
    <t>Subject</t>
  </si>
  <si>
    <t>Financial Modelling and Analysis</t>
  </si>
  <si>
    <t>Details for Beta, Rf and Rm is given in the sheet for your CoE computation</t>
  </si>
  <si>
    <t>Terminal Growth rate is also provided in the sheet</t>
  </si>
  <si>
    <t>Maximum Marks</t>
  </si>
  <si>
    <t>(INR)</t>
  </si>
  <si>
    <t>Evaluation</t>
  </si>
  <si>
    <t>Comprehensive</t>
  </si>
  <si>
    <t>Marks Received</t>
  </si>
  <si>
    <t>Free Cash Flow Calculations</t>
  </si>
  <si>
    <t>Net Income</t>
  </si>
  <si>
    <t>Add: Interest*(1-tax rate)</t>
  </si>
  <si>
    <t>Free Cash Flow to the Firm(FCFF)</t>
  </si>
  <si>
    <t>Less: Interest*(1-tax rate)</t>
  </si>
  <si>
    <t>Free Cash Flow to the Equity (FCFE)</t>
  </si>
  <si>
    <t>Terminal Value</t>
  </si>
  <si>
    <t>Present Value of FCFE</t>
  </si>
  <si>
    <t>Total Present Value of FCFE</t>
  </si>
  <si>
    <t>Existing no. of shares</t>
  </si>
  <si>
    <t>Add: Fresh Issue</t>
  </si>
  <si>
    <t>Total no. of Equity Shares</t>
  </si>
  <si>
    <t>Value per Share</t>
  </si>
  <si>
    <t>Add: Depreciation</t>
  </si>
  <si>
    <t>Less: Changes in working Capital</t>
  </si>
  <si>
    <t>Less: Capex</t>
  </si>
  <si>
    <t>Add: Net Borrowing</t>
  </si>
  <si>
    <t>(INR '000)</t>
  </si>
  <si>
    <t>Sensitivity Analysis</t>
  </si>
  <si>
    <t>CoE</t>
  </si>
  <si>
    <t>Sensitivity Analysis - Equity Value</t>
  </si>
  <si>
    <t xml:space="preserve">Q2) </t>
  </si>
  <si>
    <t>Q1 a)</t>
  </si>
  <si>
    <t>Valuation - DCF for Company ……………………………. (mention company allotted)</t>
  </si>
  <si>
    <t>Equity Shares (input the data )</t>
  </si>
  <si>
    <t>Term &amp; Batch</t>
  </si>
  <si>
    <t>Term IV, PGDM 1921</t>
  </si>
  <si>
    <t xml:space="preserve">Q2. </t>
  </si>
  <si>
    <t>Max Marks</t>
  </si>
  <si>
    <t>Compute Bond Price, Discount Rate, Coupon Amount, Remaining life, Bond Duration and Modified Duration</t>
  </si>
  <si>
    <t>Annual coupon rate (CR)</t>
  </si>
  <si>
    <t>Yield to maturity (y)</t>
  </si>
  <si>
    <t>Remaining coupons (CPns)</t>
  </si>
  <si>
    <t>Coupon payment frequency (f)</t>
  </si>
  <si>
    <t>Face value</t>
  </si>
  <si>
    <t>Discount rate/period (Disc)</t>
  </si>
  <si>
    <t>Coupon amount (CPmt)</t>
  </si>
  <si>
    <t>Remaining life (Yrs, Life)</t>
  </si>
  <si>
    <t>Calculated bond price</t>
  </si>
  <si>
    <t>Calculated from cash flows</t>
  </si>
  <si>
    <t>Duration (Yrs)</t>
  </si>
  <si>
    <t>Modified duration (Yrs)</t>
  </si>
  <si>
    <t>Calculated using functions</t>
  </si>
  <si>
    <t>Maturity date</t>
  </si>
  <si>
    <t>Q2.</t>
  </si>
  <si>
    <t xml:space="preserve">Q3) </t>
  </si>
  <si>
    <t xml:space="preserve">Q3. </t>
  </si>
  <si>
    <t>DCF Valuation</t>
  </si>
  <si>
    <t>Q1 - A</t>
  </si>
  <si>
    <t>Q 1 - B</t>
  </si>
  <si>
    <t>Scenerio Analysis</t>
  </si>
  <si>
    <t>Duration and Modified Duration</t>
  </si>
  <si>
    <t>VaR and CVaR</t>
  </si>
  <si>
    <t xml:space="preserve">Today's date </t>
  </si>
  <si>
    <t>VaR</t>
  </si>
  <si>
    <r>
      <rPr>
        <sz val="11"/>
        <color theme="1"/>
        <rFont val="Calibri"/>
        <family val="2"/>
        <scheme val="minor"/>
      </rPr>
      <t>Compute</t>
    </r>
    <r>
      <rPr>
        <b/>
        <sz val="11"/>
        <color theme="1"/>
        <rFont val="Calibri"/>
        <family val="2"/>
        <scheme val="minor"/>
      </rPr>
      <t xml:space="preserve"> Bond Price, Discount Rate, Coupon Amount, Remaining life, Bond Duration and Modified Duration. Take the dates and Coupon Rates from the data set</t>
    </r>
  </si>
  <si>
    <t>Stock Volatility and VaR</t>
  </si>
  <si>
    <t>Estimate the stock Volatility and find the Value at Risk for the Company allotted to You in your dataset at 95%, 97.5% and 99% confidence level. Take the return of last one year daily data and work on VaR and write your interpretation</t>
  </si>
  <si>
    <t>Estimating a Stock's Volatility Using Daily Data</t>
  </si>
  <si>
    <t>Number of days of data</t>
  </si>
  <si>
    <t>Number of daily returns</t>
  </si>
  <si>
    <t>Mean daily return</t>
  </si>
  <si>
    <t>Daily variance</t>
  </si>
  <si>
    <t>Daily standard deviation</t>
  </si>
  <si>
    <t>Volatility (annualized SD)</t>
  </si>
  <si>
    <t>Date</t>
  </si>
  <si>
    <t>Closing</t>
  </si>
  <si>
    <t xml:space="preserve">Price </t>
  </si>
  <si>
    <t xml:space="preserve">Daily </t>
  </si>
  <si>
    <t>Squared</t>
  </si>
  <si>
    <t>Price</t>
  </si>
  <si>
    <t>relative</t>
  </si>
  <si>
    <t>return</t>
  </si>
  <si>
    <t>Deviation</t>
  </si>
  <si>
    <t>Count</t>
  </si>
  <si>
    <t>MR</t>
  </si>
  <si>
    <r>
      <rPr>
        <sz val="11"/>
        <color theme="1"/>
        <rFont val="Calibri"/>
        <family val="2"/>
        <scheme val="minor"/>
      </rPr>
      <t xml:space="preserve">Stress test the </t>
    </r>
    <r>
      <rPr>
        <b/>
        <sz val="11"/>
        <color theme="1"/>
        <rFont val="Calibri"/>
        <family val="2"/>
        <scheme val="minor"/>
      </rPr>
      <t>sensitivity</t>
    </r>
    <r>
      <rPr>
        <sz val="11"/>
        <color theme="1"/>
        <rFont val="Calibri"/>
        <family val="2"/>
        <scheme val="minor"/>
      </rPr>
      <t xml:space="preserve"> for Equity Value by sensitizing the CoE and Terminal Growth rate and Once the sestivity table is updated, analyse the output in the space given in the sheet</t>
    </r>
  </si>
  <si>
    <t>Debugging a Model
Debug a DCF valuation for equity of the Company allotted to you in your dataset  and calculate the Equity value and Enterprise valuation of the company</t>
  </si>
  <si>
    <t>Code</t>
  </si>
  <si>
    <t>D&amp;A</t>
  </si>
  <si>
    <t>Changes in Operating Working Capital</t>
  </si>
  <si>
    <t>CapEx</t>
  </si>
  <si>
    <t>T-0</t>
  </si>
  <si>
    <t>T+1</t>
  </si>
  <si>
    <t>T+2</t>
  </si>
  <si>
    <t>T+3</t>
  </si>
  <si>
    <t>T+4</t>
  </si>
  <si>
    <t>T+5</t>
  </si>
  <si>
    <t>Amount</t>
  </si>
  <si>
    <t>Weight</t>
  </si>
  <si>
    <t>Equity</t>
  </si>
  <si>
    <t>Shares Outstanding</t>
  </si>
  <si>
    <t>Debt</t>
  </si>
  <si>
    <t>Cost of Debt</t>
  </si>
  <si>
    <t>Tax Rate</t>
  </si>
  <si>
    <t>Historical</t>
  </si>
  <si>
    <t>Projected</t>
  </si>
  <si>
    <t>Data Set for Q1</t>
  </si>
  <si>
    <t>No change in debt</t>
  </si>
  <si>
    <t>Today's date</t>
  </si>
  <si>
    <t>Inter</t>
  </si>
  <si>
    <t>Data Set for Q2</t>
  </si>
  <si>
    <t>In '000</t>
  </si>
  <si>
    <t>Data Set for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</si>
</sst>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;\(#,##0\);\-;@"/>
    <numFmt numFmtId="168" formatCode="_(* #,##0.0_);_(* \(#,##0.0\);_(* &quot;-&quot;??_);_(@_)"/>
    <numFmt numFmtId="169" formatCode="&quot;₹&quot;\ #,##0.00"/>
    <numFmt numFmtId="170" formatCode="&quot;$&quot;#,##0.00"/>
    <numFmt numFmtId="171" formatCode="&quot;$&quot;#,##0.00_);[Red]\(&quot;$&quot;#,##0.00\)"/>
    <numFmt numFmtId="172" formatCode="0.0000"/>
    <numFmt numFmtId="173" formatCode="_(* #,##0.000_);_(* \(#,##0.000\);_(* &quot;-&quot;??_);_(@_)"/>
    <numFmt numFmtId="174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name val="Arial"/>
      <family val="2"/>
    </font>
    <font>
      <sz val="11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"/>
      <color theme="1"/>
      <name val="Calibri"/>
      <family val="2"/>
      <scheme val="minor"/>
    </font>
    <font>
      <b/>
      <sz val="1"/>
      <name val="Calibri"/>
      <family val="2"/>
      <scheme val="minor"/>
    </font>
    <font>
      <sz val="1"/>
      <color theme="1"/>
      <name val="Calibri"/>
      <family val="2"/>
      <scheme val="minor"/>
    </font>
    <font>
      <sz val="1"/>
      <color rgb="FF0070C0"/>
      <name val="Calibri"/>
      <family val="2"/>
      <scheme val="minor"/>
    </font>
    <font>
      <b/>
      <sz val="1"/>
      <color indexed="8"/>
      <name val="Calibri"/>
      <family val="2"/>
      <scheme val="minor"/>
    </font>
    <font>
      <b/>
      <sz val="1"/>
      <color indexed="8"/>
      <name val="Arial"/>
      <family val="2"/>
    </font>
    <font>
      <sz val="1"/>
      <color rgb="FF006600"/>
      <name val="Calibri"/>
      <family val="2"/>
      <scheme val="minor"/>
    </font>
    <font>
      <sz val="1"/>
      <name val="Calibri"/>
      <family val="2"/>
      <scheme val="minor"/>
    </font>
    <font>
      <sz val="1"/>
      <color indexed="12"/>
      <name val="Calibri"/>
      <family val="2"/>
      <scheme val="minor"/>
    </font>
    <font>
      <b/>
      <sz val="1"/>
      <name val="Arial"/>
      <family val="2"/>
    </font>
    <font>
      <b/>
      <u/>
      <sz val="1"/>
      <color theme="1"/>
      <name val="Calibri"/>
      <family val="2"/>
      <scheme val="minor"/>
    </font>
    <font>
      <u/>
      <sz val="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2" xfId="0" applyFont="1" applyBorder="1"/>
    <xf numFmtId="164" fontId="2" fillId="0" borderId="12" xfId="1" applyFont="1" applyBorder="1" applyAlignment="1">
      <alignment horizontal="center"/>
    </xf>
    <xf numFmtId="0" fontId="3" fillId="0" borderId="12" xfId="0" applyFont="1" applyBorder="1"/>
    <xf numFmtId="164" fontId="0" fillId="0" borderId="12" xfId="1" applyFont="1" applyBorder="1" applyAlignment="1">
      <alignment horizontal="center"/>
    </xf>
    <xf numFmtId="164" fontId="10" fillId="2" borderId="10" xfId="4" applyNumberFormat="1" applyFont="1" applyFill="1" applyBorder="1" applyAlignment="1"/>
    <xf numFmtId="164" fontId="2" fillId="0" borderId="12" xfId="0" applyNumberFormat="1" applyFont="1" applyBorder="1"/>
    <xf numFmtId="167" fontId="14" fillId="0" borderId="0" xfId="0" applyNumberFormat="1" applyFont="1" applyFill="1" applyAlignment="1"/>
    <xf numFmtId="167" fontId="0" fillId="0" borderId="0" xfId="0" applyNumberFormat="1" applyAlignment="1">
      <alignment vertical="center"/>
    </xf>
    <xf numFmtId="167" fontId="0" fillId="0" borderId="0" xfId="0" applyNumberFormat="1" applyFont="1" applyAlignment="1">
      <alignment vertical="center"/>
    </xf>
    <xf numFmtId="167" fontId="0" fillId="0" borderId="0" xfId="0" applyNumberFormat="1" applyFont="1" applyBorder="1" applyAlignment="1">
      <alignment vertical="center"/>
    </xf>
    <xf numFmtId="9" fontId="0" fillId="0" borderId="0" xfId="2" applyFont="1" applyAlignment="1">
      <alignment vertical="center"/>
    </xf>
    <xf numFmtId="165" fontId="0" fillId="0" borderId="0" xfId="1" applyNumberFormat="1" applyFont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167" fontId="15" fillId="0" borderId="0" xfId="0" applyNumberFormat="1" applyFont="1" applyFill="1" applyAlignment="1"/>
    <xf numFmtId="167" fontId="7" fillId="0" borderId="0" xfId="0" applyNumberFormat="1" applyFont="1" applyFill="1" applyAlignment="1"/>
    <xf numFmtId="167" fontId="2" fillId="0" borderId="0" xfId="0" applyNumberFormat="1" applyFont="1" applyBorder="1" applyAlignment="1"/>
    <xf numFmtId="167" fontId="0" fillId="0" borderId="1" xfId="0" applyNumberFormat="1" applyFont="1" applyBorder="1" applyAlignment="1"/>
    <xf numFmtId="165" fontId="8" fillId="0" borderId="0" xfId="1" applyNumberFormat="1" applyFont="1" applyAlignment="1">
      <alignment vertical="center"/>
    </xf>
    <xf numFmtId="165" fontId="7" fillId="0" borderId="0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5" fontId="8" fillId="0" borderId="8" xfId="1" applyNumberFormat="1" applyFon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0" fillId="0" borderId="3" xfId="1" applyNumberFormat="1" applyFont="1" applyBorder="1" applyAlignment="1">
      <alignment vertical="center"/>
    </xf>
    <xf numFmtId="167" fontId="0" fillId="0" borderId="0" xfId="0" applyNumberFormat="1" applyFont="1" applyAlignment="1">
      <alignment horizontal="center" vertical="center"/>
    </xf>
    <xf numFmtId="167" fontId="0" fillId="0" borderId="8" xfId="0" applyNumberFormat="1" applyFont="1" applyBorder="1" applyAlignment="1">
      <alignment vertical="center"/>
    </xf>
    <xf numFmtId="167" fontId="0" fillId="0" borderId="8" xfId="0" applyNumberFormat="1" applyFont="1" applyBorder="1" applyAlignment="1">
      <alignment horizontal="center" vertical="center"/>
    </xf>
    <xf numFmtId="166" fontId="12" fillId="2" borderId="8" xfId="2" applyNumberFormat="1" applyFont="1" applyFill="1" applyBorder="1"/>
    <xf numFmtId="166" fontId="12" fillId="2" borderId="6" xfId="2" applyNumberFormat="1" applyFont="1" applyFill="1" applyBorder="1"/>
    <xf numFmtId="165" fontId="6" fillId="0" borderId="9" xfId="1" applyNumberFormat="1" applyFont="1" applyBorder="1"/>
    <xf numFmtId="165" fontId="0" fillId="0" borderId="0" xfId="1" applyNumberFormat="1" applyFont="1"/>
    <xf numFmtId="166" fontId="12" fillId="5" borderId="0" xfId="0" applyNumberFormat="1" applyFont="1" applyFill="1"/>
    <xf numFmtId="168" fontId="12" fillId="5" borderId="0" xfId="1" applyNumberFormat="1" applyFont="1" applyFill="1"/>
    <xf numFmtId="166" fontId="12" fillId="5" borderId="0" xfId="2" applyNumberFormat="1" applyFont="1" applyFill="1"/>
    <xf numFmtId="0" fontId="0" fillId="0" borderId="0" xfId="0"/>
    <xf numFmtId="0" fontId="0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top" wrapText="1"/>
    </xf>
    <xf numFmtId="43" fontId="10" fillId="2" borderId="12" xfId="9" applyNumberFormat="1" applyFont="1" applyFill="1" applyBorder="1" applyAlignment="1"/>
    <xf numFmtId="0" fontId="1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8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169" fontId="0" fillId="5" borderId="12" xfId="0" applyNumberFormat="1" applyFill="1" applyBorder="1" applyAlignment="1">
      <alignment vertical="top"/>
    </xf>
    <xf numFmtId="2" fontId="0" fillId="2" borderId="12" xfId="0" applyNumberFormat="1" applyFill="1" applyBorder="1" applyAlignment="1">
      <alignment vertical="top"/>
    </xf>
    <xf numFmtId="10" fontId="0" fillId="2" borderId="12" xfId="0" applyNumberFormat="1" applyFill="1" applyBorder="1" applyAlignment="1">
      <alignment vertical="top"/>
    </xf>
    <xf numFmtId="170" fontId="0" fillId="2" borderId="12" xfId="0" applyNumberFormat="1" applyFill="1" applyBorder="1" applyAlignment="1">
      <alignment vertical="top"/>
    </xf>
    <xf numFmtId="0" fontId="0" fillId="2" borderId="12" xfId="0" applyFill="1" applyBorder="1" applyAlignment="1">
      <alignment vertical="top"/>
    </xf>
    <xf numFmtId="171" fontId="0" fillId="2" borderId="12" xfId="0" applyNumberFormat="1" applyFill="1" applyBorder="1" applyAlignment="1">
      <alignment vertical="top"/>
    </xf>
    <xf numFmtId="0" fontId="0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4" fontId="0" fillId="2" borderId="12" xfId="0" applyNumberFormat="1" applyFill="1" applyBorder="1" applyAlignment="1">
      <alignment vertical="top"/>
    </xf>
    <xf numFmtId="0" fontId="17" fillId="0" borderId="0" xfId="0" applyFont="1"/>
    <xf numFmtId="0" fontId="18" fillId="0" borderId="0" xfId="0" applyFont="1" applyAlignment="1">
      <alignment horizontal="center"/>
    </xf>
    <xf numFmtId="0" fontId="0" fillId="6" borderId="12" xfId="0" applyFill="1" applyBorder="1"/>
    <xf numFmtId="10" fontId="0" fillId="0" borderId="0" xfId="0" applyNumberFormat="1"/>
    <xf numFmtId="172" fontId="0" fillId="2" borderId="0" xfId="0" applyNumberFormat="1" applyFill="1"/>
    <xf numFmtId="10" fontId="0" fillId="2" borderId="0" xfId="0" applyNumberFormat="1" applyFill="1"/>
    <xf numFmtId="0" fontId="0" fillId="0" borderId="0" xfId="0" applyAlignment="1">
      <alignment horizontal="right"/>
    </xf>
    <xf numFmtId="9" fontId="0" fillId="0" borderId="0" xfId="0" applyNumberFormat="1"/>
    <xf numFmtId="0" fontId="0" fillId="2" borderId="12" xfId="0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16" fillId="7" borderId="12" xfId="0" applyFont="1" applyFill="1" applyBorder="1"/>
    <xf numFmtId="0" fontId="0" fillId="7" borderId="12" xfId="0" applyFill="1" applyBorder="1"/>
    <xf numFmtId="0" fontId="0" fillId="7" borderId="12" xfId="0" applyFill="1" applyBorder="1" applyAlignment="1">
      <alignment vertical="top"/>
    </xf>
    <xf numFmtId="10" fontId="0" fillId="7" borderId="12" xfId="0" applyNumberFormat="1" applyFill="1" applyBorder="1" applyAlignment="1">
      <alignment vertical="top"/>
    </xf>
    <xf numFmtId="169" fontId="0" fillId="7" borderId="12" xfId="0" applyNumberFormat="1" applyFill="1" applyBorder="1" applyAlignment="1">
      <alignment vertical="top"/>
    </xf>
    <xf numFmtId="14" fontId="0" fillId="7" borderId="12" xfId="0" applyNumberFormat="1" applyFill="1" applyBorder="1" applyAlignment="1">
      <alignment vertical="top"/>
    </xf>
    <xf numFmtId="0" fontId="0" fillId="8" borderId="0" xfId="0" applyFill="1"/>
    <xf numFmtId="0" fontId="16" fillId="8" borderId="0" xfId="0" applyFont="1" applyFill="1"/>
    <xf numFmtId="0" fontId="0" fillId="8" borderId="12" xfId="0" applyFill="1" applyBorder="1"/>
    <xf numFmtId="0" fontId="0" fillId="8" borderId="12" xfId="0" applyFill="1" applyBorder="1" applyAlignment="1">
      <alignment vertical="top" wrapText="1"/>
    </xf>
    <xf numFmtId="15" fontId="0" fillId="0" borderId="0" xfId="0" applyNumberFormat="1"/>
    <xf numFmtId="2" fontId="0" fillId="0" borderId="0" xfId="0" applyNumberFormat="1"/>
    <xf numFmtId="0" fontId="0" fillId="9" borderId="0" xfId="0" applyFill="1" applyBorder="1" applyAlignment="1">
      <alignment vertical="top"/>
    </xf>
    <xf numFmtId="0" fontId="0" fillId="9" borderId="0" xfId="0" applyFill="1"/>
    <xf numFmtId="0" fontId="0" fillId="9" borderId="0" xfId="0" applyFill="1" applyAlignment="1">
      <alignment horizontal="right"/>
    </xf>
    <xf numFmtId="0" fontId="0" fillId="9" borderId="15" xfId="0" applyFill="1" applyBorder="1"/>
    <xf numFmtId="0" fontId="0" fillId="9" borderId="15" xfId="0" applyFill="1" applyBorder="1" applyAlignment="1">
      <alignment horizontal="right"/>
    </xf>
    <xf numFmtId="15" fontId="0" fillId="9" borderId="0" xfId="0" applyNumberFormat="1" applyFill="1"/>
    <xf numFmtId="2" fontId="0" fillId="9" borderId="0" xfId="0" applyNumberFormat="1" applyFill="1"/>
    <xf numFmtId="0" fontId="19" fillId="0" borderId="0" xfId="0" applyFont="1"/>
    <xf numFmtId="15" fontId="0" fillId="2" borderId="12" xfId="0" applyNumberFormat="1" applyFill="1" applyBorder="1"/>
    <xf numFmtId="0" fontId="0" fillId="2" borderId="0" xfId="0" applyFill="1" applyProtection="1">
      <protection locked="0"/>
    </xf>
    <xf numFmtId="164" fontId="12" fillId="2" borderId="0" xfId="1" applyFont="1" applyFill="1" applyProtection="1">
      <protection locked="0"/>
    </xf>
    <xf numFmtId="165" fontId="6" fillId="2" borderId="0" xfId="1" applyNumberFormat="1" applyFont="1" applyFill="1" applyAlignment="1" applyProtection="1">
      <alignment vertical="center"/>
      <protection locked="0"/>
    </xf>
    <xf numFmtId="165" fontId="10" fillId="2" borderId="0" xfId="1" applyNumberFormat="1" applyFont="1" applyFill="1" applyProtection="1">
      <protection locked="0"/>
    </xf>
    <xf numFmtId="165" fontId="2" fillId="2" borderId="13" xfId="1" applyNumberFormat="1" applyFont="1" applyFill="1" applyBorder="1" applyAlignment="1" applyProtection="1">
      <alignment vertical="center"/>
      <protection locked="0"/>
    </xf>
    <xf numFmtId="165" fontId="8" fillId="2" borderId="12" xfId="1" applyNumberFormat="1" applyFont="1" applyFill="1" applyBorder="1" applyAlignment="1" applyProtection="1">
      <alignment vertical="center"/>
      <protection locked="0"/>
    </xf>
    <xf numFmtId="165" fontId="0" fillId="2" borderId="14" xfId="1" applyNumberFormat="1" applyFont="1" applyFill="1" applyBorder="1" applyAlignment="1" applyProtection="1">
      <alignment vertical="center"/>
      <protection locked="0"/>
    </xf>
    <xf numFmtId="165" fontId="0" fillId="2" borderId="12" xfId="1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top" wrapText="1"/>
    </xf>
    <xf numFmtId="0" fontId="22" fillId="0" borderId="0" xfId="0" applyFont="1"/>
    <xf numFmtId="166" fontId="23" fillId="5" borderId="0" xfId="0" applyNumberFormat="1" applyFont="1" applyFill="1"/>
    <xf numFmtId="168" fontId="23" fillId="5" borderId="0" xfId="1" applyNumberFormat="1" applyFont="1" applyFill="1"/>
    <xf numFmtId="10" fontId="22" fillId="2" borderId="0" xfId="2" applyNumberFormat="1" applyFont="1" applyFill="1"/>
    <xf numFmtId="166" fontId="23" fillId="5" borderId="0" xfId="2" applyNumberFormat="1" applyFont="1" applyFill="1"/>
    <xf numFmtId="164" fontId="23" fillId="2" borderId="0" xfId="1" applyFont="1" applyFill="1"/>
    <xf numFmtId="167" fontId="24" fillId="0" borderId="0" xfId="0" applyNumberFormat="1" applyFont="1" applyFill="1" applyAlignment="1"/>
    <xf numFmtId="0" fontId="20" fillId="0" borderId="0" xfId="0" applyFont="1" applyAlignment="1">
      <alignment horizontal="right"/>
    </xf>
    <xf numFmtId="167" fontId="21" fillId="0" borderId="0" xfId="0" applyNumberFormat="1" applyFont="1" applyFill="1" applyAlignment="1"/>
    <xf numFmtId="167" fontId="25" fillId="0" borderId="0" xfId="0" applyNumberFormat="1" applyFont="1" applyFill="1" applyAlignment="1"/>
    <xf numFmtId="167" fontId="22" fillId="0" borderId="0" xfId="0" applyNumberFormat="1" applyFont="1" applyAlignment="1">
      <alignment vertical="center"/>
    </xf>
    <xf numFmtId="167" fontId="22" fillId="0" borderId="0" xfId="0" applyNumberFormat="1" applyFont="1" applyAlignment="1">
      <alignment horizontal="center" vertical="center"/>
    </xf>
    <xf numFmtId="165" fontId="26" fillId="2" borderId="12" xfId="1" applyNumberFormat="1" applyFont="1" applyFill="1" applyBorder="1" applyAlignment="1">
      <alignment vertical="center"/>
    </xf>
    <xf numFmtId="167" fontId="22" fillId="0" borderId="8" xfId="0" applyNumberFormat="1" applyFont="1" applyBorder="1" applyAlignment="1">
      <alignment vertical="center"/>
    </xf>
    <xf numFmtId="167" fontId="22" fillId="0" borderId="8" xfId="0" applyNumberFormat="1" applyFont="1" applyBorder="1" applyAlignment="1">
      <alignment horizontal="center" vertical="center"/>
    </xf>
    <xf numFmtId="167" fontId="20" fillId="0" borderId="0" xfId="0" applyNumberFormat="1" applyFont="1" applyBorder="1" applyAlignment="1"/>
    <xf numFmtId="165" fontId="21" fillId="0" borderId="0" xfId="1" applyNumberFormat="1" applyFont="1" applyBorder="1" applyAlignment="1">
      <alignment vertical="center"/>
    </xf>
    <xf numFmtId="165" fontId="26" fillId="0" borderId="0" xfId="1" applyNumberFormat="1" applyFont="1" applyAlignment="1">
      <alignment vertical="center"/>
    </xf>
    <xf numFmtId="165" fontId="26" fillId="0" borderId="8" xfId="1" applyNumberFormat="1" applyFont="1" applyBorder="1" applyAlignment="1">
      <alignment vertical="center"/>
    </xf>
    <xf numFmtId="165" fontId="22" fillId="0" borderId="0" xfId="1" applyNumberFormat="1" applyFont="1" applyBorder="1" applyAlignment="1">
      <alignment vertical="center"/>
    </xf>
    <xf numFmtId="167" fontId="22" fillId="0" borderId="0" xfId="0" applyNumberFormat="1" applyFont="1" applyBorder="1" applyAlignment="1">
      <alignment vertical="center"/>
    </xf>
    <xf numFmtId="165" fontId="22" fillId="0" borderId="0" xfId="1" applyNumberFormat="1" applyFont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173" fontId="22" fillId="2" borderId="14" xfId="1" applyNumberFormat="1" applyFont="1" applyFill="1" applyBorder="1" applyAlignment="1">
      <alignment vertical="center"/>
    </xf>
    <xf numFmtId="164" fontId="22" fillId="2" borderId="12" xfId="1" applyNumberFormat="1" applyFont="1" applyFill="1" applyBorder="1" applyAlignment="1">
      <alignment vertical="center"/>
    </xf>
    <xf numFmtId="43" fontId="22" fillId="0" borderId="0" xfId="0" applyNumberFormat="1" applyFont="1"/>
    <xf numFmtId="165" fontId="22" fillId="0" borderId="3" xfId="1" applyNumberFormat="1" applyFont="1" applyBorder="1" applyAlignment="1">
      <alignment vertical="center"/>
    </xf>
    <xf numFmtId="165" fontId="22" fillId="2" borderId="12" xfId="1" applyNumberFormat="1" applyFont="1" applyFill="1" applyBorder="1" applyAlignment="1">
      <alignment vertical="center"/>
    </xf>
    <xf numFmtId="165" fontId="20" fillId="2" borderId="13" xfId="1" applyNumberFormat="1" applyFont="1" applyFill="1" applyBorder="1" applyAlignment="1">
      <alignment vertical="center"/>
    </xf>
    <xf numFmtId="165" fontId="27" fillId="2" borderId="0" xfId="1" applyNumberFormat="1" applyFont="1" applyFill="1" applyAlignment="1">
      <alignment vertical="center"/>
    </xf>
    <xf numFmtId="165" fontId="28" fillId="2" borderId="0" xfId="1" applyNumberFormat="1" applyFont="1" applyFill="1"/>
    <xf numFmtId="167" fontId="22" fillId="0" borderId="1" xfId="0" applyNumberFormat="1" applyFont="1" applyBorder="1" applyAlignment="1"/>
    <xf numFmtId="165" fontId="22" fillId="0" borderId="1" xfId="1" applyNumberFormat="1" applyFont="1" applyBorder="1" applyAlignment="1">
      <alignment vertical="center"/>
    </xf>
    <xf numFmtId="0" fontId="20" fillId="0" borderId="0" xfId="0" applyFont="1"/>
    <xf numFmtId="165" fontId="27" fillId="0" borderId="9" xfId="1" applyNumberFormat="1" applyFont="1" applyBorder="1"/>
    <xf numFmtId="166" fontId="23" fillId="2" borderId="8" xfId="2" applyNumberFormat="1" applyFont="1" applyFill="1" applyBorder="1"/>
    <xf numFmtId="166" fontId="23" fillId="2" borderId="6" xfId="2" applyNumberFormat="1" applyFont="1" applyFill="1" applyBorder="1"/>
    <xf numFmtId="165" fontId="22" fillId="0" borderId="0" xfId="1" applyNumberFormat="1" applyFont="1"/>
    <xf numFmtId="0" fontId="20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30" fillId="0" borderId="0" xfId="0" applyFont="1" applyAlignment="1">
      <alignment vertical="top"/>
    </xf>
    <xf numFmtId="10" fontId="22" fillId="0" borderId="0" xfId="0" applyNumberFormat="1" applyFont="1" applyAlignment="1">
      <alignment vertical="top"/>
    </xf>
    <xf numFmtId="2" fontId="22" fillId="0" borderId="0" xfId="0" applyNumberFormat="1" applyFont="1" applyAlignment="1">
      <alignment vertical="top"/>
    </xf>
    <xf numFmtId="169" fontId="22" fillId="6" borderId="12" xfId="0" applyNumberFormat="1" applyFont="1" applyFill="1" applyBorder="1" applyAlignment="1">
      <alignment vertical="top"/>
    </xf>
    <xf numFmtId="10" fontId="22" fillId="2" borderId="0" xfId="0" applyNumberFormat="1" applyFont="1" applyFill="1" applyAlignment="1">
      <alignment vertical="top"/>
    </xf>
    <xf numFmtId="169" fontId="22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vertical="top"/>
    </xf>
    <xf numFmtId="2" fontId="22" fillId="2" borderId="0" xfId="0" applyNumberFormat="1" applyFont="1" applyFill="1" applyAlignment="1">
      <alignment vertical="top"/>
    </xf>
    <xf numFmtId="14" fontId="22" fillId="6" borderId="12" xfId="0" applyNumberFormat="1" applyFont="1" applyFill="1" applyBorder="1" applyAlignment="1">
      <alignment vertical="top"/>
    </xf>
    <xf numFmtId="0" fontId="29" fillId="0" borderId="0" xfId="0" applyFont="1"/>
    <xf numFmtId="0" fontId="29" fillId="0" borderId="0" xfId="0" applyFont="1" applyAlignment="1">
      <alignment horizontal="center"/>
    </xf>
    <xf numFmtId="0" fontId="22" fillId="6" borderId="12" xfId="0" applyFont="1" applyFill="1" applyBorder="1"/>
    <xf numFmtId="172" fontId="22" fillId="0" borderId="0" xfId="0" applyNumberFormat="1" applyFont="1"/>
    <xf numFmtId="0" fontId="22" fillId="0" borderId="2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10" fontId="22" fillId="0" borderId="0" xfId="0" applyNumberFormat="1" applyFont="1"/>
    <xf numFmtId="0" fontId="31" fillId="0" borderId="0" xfId="0" applyFont="1"/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22" fillId="2" borderId="12" xfId="0" applyFont="1" applyFill="1" applyBorder="1"/>
    <xf numFmtId="9" fontId="22" fillId="0" borderId="0" xfId="0" applyNumberFormat="1" applyFont="1"/>
    <xf numFmtId="10" fontId="22" fillId="2" borderId="12" xfId="2" applyNumberFormat="1" applyFont="1" applyFill="1" applyBorder="1"/>
    <xf numFmtId="174" fontId="22" fillId="2" borderId="12" xfId="0" applyNumberFormat="1" applyFont="1" applyFill="1" applyBorder="1"/>
    <xf numFmtId="0" fontId="22" fillId="0" borderId="0" xfId="0" applyFont="1" applyAlignment="1">
      <alignment horizontal="right"/>
    </xf>
    <xf numFmtId="0" fontId="22" fillId="0" borderId="0" xfId="0" applyFont="1" applyBorder="1"/>
    <xf numFmtId="0" fontId="22" fillId="0" borderId="0" xfId="0" applyFont="1" applyBorder="1" applyAlignment="1">
      <alignment horizontal="right"/>
    </xf>
    <xf numFmtId="15" fontId="22" fillId="2" borderId="12" xfId="0" applyNumberFormat="1" applyFont="1" applyFill="1" applyBorder="1"/>
    <xf numFmtId="2" fontId="22" fillId="2" borderId="12" xfId="0" applyNumberFormat="1" applyFont="1" applyFill="1" applyBorder="1"/>
    <xf numFmtId="2" fontId="22" fillId="0" borderId="0" xfId="0" applyNumberFormat="1" applyFont="1"/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11" fillId="4" borderId="10" xfId="5" applyFont="1" applyFill="1" applyBorder="1" applyAlignment="1">
      <alignment horizontal="center" vertical="center"/>
    </xf>
    <xf numFmtId="0" fontId="11" fillId="4" borderId="1" xfId="5" applyFont="1" applyFill="1" applyBorder="1" applyAlignment="1">
      <alignment horizontal="center" vertical="center"/>
    </xf>
    <xf numFmtId="0" fontId="11" fillId="4" borderId="11" xfId="5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3" fillId="4" borderId="10" xfId="5" applyFont="1" applyFill="1" applyBorder="1" applyAlignment="1">
      <alignment horizontal="left"/>
    </xf>
    <xf numFmtId="0" fontId="13" fillId="4" borderId="1" xfId="5" applyFont="1" applyFill="1" applyBorder="1" applyAlignment="1">
      <alignment horizontal="left"/>
    </xf>
    <xf numFmtId="0" fontId="13" fillId="4" borderId="11" xfId="5" applyFont="1" applyFill="1" applyBorder="1" applyAlignment="1">
      <alignment horizontal="left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21" fillId="4" borderId="10" xfId="5" applyFont="1" applyFill="1" applyBorder="1" applyAlignment="1">
      <alignment horizontal="left"/>
    </xf>
    <xf numFmtId="0" fontId="21" fillId="4" borderId="1" xfId="5" applyFont="1" applyFill="1" applyBorder="1" applyAlignment="1">
      <alignment horizontal="left"/>
    </xf>
    <xf numFmtId="0" fontId="21" fillId="4" borderId="11" xfId="5" applyFont="1" applyFill="1" applyBorder="1" applyAlignment="1">
      <alignment horizontal="left"/>
    </xf>
    <xf numFmtId="0" fontId="21" fillId="4" borderId="10" xfId="5" applyFont="1" applyFill="1" applyBorder="1" applyAlignment="1">
      <alignment horizontal="center" vertical="center"/>
    </xf>
    <xf numFmtId="0" fontId="21" fillId="4" borderId="1" xfId="5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2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</cellXfs>
  <cellStyles count="12">
    <cellStyle name="Comma" xfId="1" builtinId="3"/>
    <cellStyle name="Comma 2" xfId="4"/>
    <cellStyle name="Comma 2 2" xfId="9"/>
    <cellStyle name="Comma 3" xfId="6"/>
    <cellStyle name="Comma 3 2" xfId="8"/>
    <cellStyle name="Comma 3 3" xfId="10"/>
    <cellStyle name="Comma 4" xfId="11"/>
    <cellStyle name="Normal" xfId="0" builtinId="0"/>
    <cellStyle name="Normal 2" xfId="3"/>
    <cellStyle name="Normal 3" xfId="5"/>
    <cellStyle name="Normal 3 2" xfId="7"/>
    <cellStyle name="Percent" xfId="2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17"/>
  <sheetViews>
    <sheetView showGridLines="0" topLeftCell="B1" workbookViewId="0">
      <selection activeCell="I20" sqref="I20"/>
    </sheetView>
  </sheetViews>
  <sheetFormatPr defaultRowHeight="15" x14ac:dyDescent="0.25"/>
  <cols>
    <col min="1" max="1" width="6" customWidth="1"/>
    <col min="2" max="2" width="19.85546875" style="48" customWidth="1"/>
    <col min="3" max="3" width="30.42578125" hidden="1" customWidth="1"/>
    <col min="4" max="6" width="15.7109375" hidden="1" customWidth="1"/>
  </cols>
  <sheetData>
    <row r="1" spans="1:6" ht="18.75" x14ac:dyDescent="0.3">
      <c r="A1" s="192" t="s">
        <v>12</v>
      </c>
      <c r="B1" s="193"/>
      <c r="C1" s="193"/>
      <c r="D1" s="193"/>
      <c r="E1" s="193"/>
      <c r="F1" s="194"/>
    </row>
    <row r="2" spans="1:6" x14ac:dyDescent="0.25">
      <c r="B2" s="61" t="s">
        <v>100</v>
      </c>
      <c r="C2" s="50"/>
    </row>
    <row r="3" spans="1:6" x14ac:dyDescent="0.25">
      <c r="B3" s="62" t="s">
        <v>13</v>
      </c>
      <c r="C3" s="4" t="s">
        <v>14</v>
      </c>
    </row>
    <row r="4" spans="1:6" x14ac:dyDescent="0.25">
      <c r="B4" s="62" t="s">
        <v>47</v>
      </c>
      <c r="C4" s="4" t="s">
        <v>48</v>
      </c>
    </row>
    <row r="7" spans="1:6" x14ac:dyDescent="0.25">
      <c r="B7" s="63" t="s">
        <v>19</v>
      </c>
      <c r="C7" s="11"/>
      <c r="D7" s="12" t="s">
        <v>20</v>
      </c>
      <c r="E7" s="12" t="s">
        <v>0</v>
      </c>
    </row>
    <row r="8" spans="1:6" x14ac:dyDescent="0.25">
      <c r="B8" s="61" t="s">
        <v>70</v>
      </c>
      <c r="C8" s="13" t="s">
        <v>17</v>
      </c>
      <c r="D8" s="14">
        <v>12</v>
      </c>
      <c r="E8" s="14">
        <f t="shared" ref="E8:E15" si="0">SUM(D8:D8)</f>
        <v>12</v>
      </c>
    </row>
    <row r="9" spans="1:6" x14ac:dyDescent="0.25">
      <c r="B9" s="61" t="s">
        <v>69</v>
      </c>
      <c r="C9" s="13" t="s">
        <v>21</v>
      </c>
      <c r="D9" s="15">
        <f>'Ans q1'!B2</f>
        <v>0</v>
      </c>
      <c r="E9" s="14">
        <f t="shared" si="0"/>
        <v>0</v>
      </c>
    </row>
    <row r="10" spans="1:6" x14ac:dyDescent="0.25">
      <c r="B10" s="61" t="s">
        <v>71</v>
      </c>
      <c r="C10" s="13" t="s">
        <v>17</v>
      </c>
      <c r="D10" s="14">
        <v>8</v>
      </c>
      <c r="E10" s="14">
        <f t="shared" si="0"/>
        <v>8</v>
      </c>
    </row>
    <row r="11" spans="1:6" x14ac:dyDescent="0.25">
      <c r="B11" s="61" t="s">
        <v>72</v>
      </c>
      <c r="C11" s="13" t="s">
        <v>21</v>
      </c>
      <c r="D11" s="15">
        <f>'Valuation and Scenerio Analysis'!B38</f>
        <v>0</v>
      </c>
      <c r="E11" s="14">
        <f t="shared" si="0"/>
        <v>0</v>
      </c>
    </row>
    <row r="12" spans="1:6" x14ac:dyDescent="0.25">
      <c r="B12" s="61" t="s">
        <v>49</v>
      </c>
      <c r="C12" s="13" t="s">
        <v>17</v>
      </c>
      <c r="D12" s="14">
        <v>10</v>
      </c>
      <c r="E12" s="14">
        <f t="shared" si="0"/>
        <v>10</v>
      </c>
    </row>
    <row r="13" spans="1:6" ht="30" x14ac:dyDescent="0.25">
      <c r="B13" s="61" t="s">
        <v>73</v>
      </c>
      <c r="C13" s="13" t="s">
        <v>21</v>
      </c>
      <c r="D13" s="15">
        <f>'Ans q2'!C3</f>
        <v>0</v>
      </c>
      <c r="E13" s="14">
        <f t="shared" si="0"/>
        <v>0</v>
      </c>
    </row>
    <row r="14" spans="1:6" x14ac:dyDescent="0.25">
      <c r="B14" s="61" t="s">
        <v>68</v>
      </c>
      <c r="C14" s="13" t="s">
        <v>17</v>
      </c>
      <c r="D14" s="14">
        <v>10</v>
      </c>
      <c r="E14" s="14">
        <f t="shared" si="0"/>
        <v>10</v>
      </c>
    </row>
    <row r="15" spans="1:6" x14ac:dyDescent="0.25">
      <c r="B15" s="61" t="s">
        <v>74</v>
      </c>
      <c r="C15" s="13" t="s">
        <v>21</v>
      </c>
      <c r="D15" s="15">
        <f>'Ans 3'!B5</f>
        <v>0</v>
      </c>
      <c r="E15" s="14">
        <f t="shared" si="0"/>
        <v>0</v>
      </c>
    </row>
    <row r="16" spans="1:6" x14ac:dyDescent="0.25">
      <c r="B16" s="190" t="s">
        <v>0</v>
      </c>
      <c r="C16" s="191"/>
      <c r="D16" s="191"/>
      <c r="E16" s="16">
        <f>E8+E10+E12+E14</f>
        <v>40</v>
      </c>
    </row>
    <row r="17" spans="5:5" x14ac:dyDescent="0.25">
      <c r="E17" s="16">
        <f>E9+E11+E13+E15</f>
        <v>0</v>
      </c>
    </row>
  </sheetData>
  <sheetProtection algorithmName="SHA-512" hashValue="SV3zTyTp2KSkwnrhuOL2R7oS/f214TNMxwZq2JsLLJBdhftVxdC1G6HWnuZ8oiakvdpuIcHgfxs6WWXpMenbJA==" saltValue="NDBmNyywFpPVfMSHWJz+kg==" spinCount="100000" sheet="1" objects="1" scenarios="1"/>
  <mergeCells count="2">
    <mergeCell ref="B16:D16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17"/>
  <sheetViews>
    <sheetView showGridLines="0" workbookViewId="0">
      <selection activeCell="B13" sqref="B13"/>
    </sheetView>
  </sheetViews>
  <sheetFormatPr defaultColWidth="9.140625" defaultRowHeight="15" x14ac:dyDescent="0.25"/>
  <cols>
    <col min="1" max="1" width="9.5703125" style="8" customWidth="1"/>
    <col min="2" max="2" width="100.85546875" style="5" customWidth="1"/>
    <col min="3" max="3" width="9.140625" style="9"/>
    <col min="4" max="16384" width="9.140625" style="2"/>
  </cols>
  <sheetData>
    <row r="1" spans="1:3" ht="18.75" x14ac:dyDescent="0.3">
      <c r="A1" s="195" t="s">
        <v>3</v>
      </c>
      <c r="B1" s="196"/>
      <c r="C1" s="197"/>
    </row>
    <row r="2" spans="1:3" x14ac:dyDescent="0.25">
      <c r="C2" s="9" t="s">
        <v>2</v>
      </c>
    </row>
    <row r="3" spans="1:3" ht="45" x14ac:dyDescent="0.25">
      <c r="A3" s="9" t="s">
        <v>44</v>
      </c>
      <c r="B3" s="6" t="s">
        <v>99</v>
      </c>
      <c r="C3" s="9">
        <v>12</v>
      </c>
    </row>
    <row r="4" spans="1:3" x14ac:dyDescent="0.25">
      <c r="A4" s="8">
        <v>1</v>
      </c>
      <c r="B4" s="5" t="s">
        <v>15</v>
      </c>
    </row>
    <row r="5" spans="1:3" x14ac:dyDescent="0.25">
      <c r="A5" s="8">
        <v>2</v>
      </c>
      <c r="B5" s="5" t="s">
        <v>16</v>
      </c>
    </row>
    <row r="6" spans="1:3" s="45" customFormat="1" x14ac:dyDescent="0.25">
      <c r="A6" s="8"/>
      <c r="B6" s="5"/>
      <c r="C6" s="9"/>
    </row>
    <row r="7" spans="1:3" ht="30" x14ac:dyDescent="0.25">
      <c r="A7" s="9" t="s">
        <v>4</v>
      </c>
      <c r="B7" s="6" t="s">
        <v>98</v>
      </c>
      <c r="C7" s="9">
        <v>8</v>
      </c>
    </row>
    <row r="10" spans="1:3" ht="30" x14ac:dyDescent="0.25">
      <c r="A10" s="9" t="s">
        <v>43</v>
      </c>
      <c r="B10" s="6" t="s">
        <v>77</v>
      </c>
      <c r="C10" s="9">
        <v>10</v>
      </c>
    </row>
    <row r="12" spans="1:3" x14ac:dyDescent="0.25">
      <c r="A12" s="8" t="s">
        <v>67</v>
      </c>
      <c r="B12" s="6" t="s">
        <v>78</v>
      </c>
      <c r="C12" s="9">
        <v>10</v>
      </c>
    </row>
    <row r="13" spans="1:3" ht="45" x14ac:dyDescent="0.25">
      <c r="B13" s="5" t="s">
        <v>79</v>
      </c>
    </row>
    <row r="17" spans="1:3" x14ac:dyDescent="0.25">
      <c r="A17" s="10"/>
      <c r="B17" s="7" t="s">
        <v>17</v>
      </c>
      <c r="C17" s="10">
        <f>SUM(C3:C16)</f>
        <v>40</v>
      </c>
    </row>
  </sheetData>
  <sheetProtection algorithmName="SHA-512" hashValue="oWzNHLYhgrNh2ECEnmnA3HeW3e4V1DL711c9iilJ2Xws4x+nPUXaa2yNqH2uFIpB5dSSS5DRDVI8P7u6a7ceaQ==" saltValue="j2usHkOAOMtnowAHD/zJGA==" spinCount="100000" sheet="1" objects="1" scenarios="1"/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45"/>
  <sheetViews>
    <sheetView showGridLines="0" zoomScaleNormal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F7" sqref="F7"/>
    </sheetView>
  </sheetViews>
  <sheetFormatPr defaultRowHeight="15" outlineLevelRow="1" x14ac:dyDescent="0.25"/>
  <cols>
    <col min="1" max="2" width="9.140625" style="44"/>
    <col min="3" max="3" width="34.28515625" bestFit="1" customWidth="1"/>
    <col min="4" max="4" width="9.42578125" bestFit="1" customWidth="1"/>
    <col min="5" max="5" width="10.5703125" bestFit="1" customWidth="1"/>
    <col min="6" max="8" width="9.7109375" bestFit="1" customWidth="1"/>
    <col min="9" max="9" width="10.7109375" bestFit="1" customWidth="1"/>
  </cols>
  <sheetData>
    <row r="1" spans="1:11" ht="30" x14ac:dyDescent="0.35">
      <c r="A1" s="49" t="s">
        <v>50</v>
      </c>
      <c r="B1" s="49" t="s">
        <v>21</v>
      </c>
      <c r="C1" s="212" t="s">
        <v>45</v>
      </c>
      <c r="D1" s="213"/>
      <c r="E1" s="213"/>
      <c r="F1" s="213"/>
      <c r="G1" s="213"/>
      <c r="H1" s="213"/>
      <c r="I1" s="213"/>
      <c r="J1" s="213"/>
      <c r="K1" s="214"/>
    </row>
    <row r="2" spans="1:11" x14ac:dyDescent="0.25">
      <c r="A2" s="44">
        <f>SUM(A3:A97)</f>
        <v>20</v>
      </c>
    </row>
    <row r="3" spans="1:11" outlineLevel="1" x14ac:dyDescent="0.25">
      <c r="C3" t="s">
        <v>6</v>
      </c>
      <c r="D3" t="s">
        <v>11</v>
      </c>
      <c r="E3" s="41">
        <v>0.06</v>
      </c>
    </row>
    <row r="4" spans="1:11" outlineLevel="1" x14ac:dyDescent="0.25">
      <c r="C4" t="s">
        <v>7</v>
      </c>
      <c r="E4" s="42">
        <v>1.2</v>
      </c>
    </row>
    <row r="5" spans="1:11" outlineLevel="1" x14ac:dyDescent="0.25">
      <c r="C5" t="s">
        <v>10</v>
      </c>
      <c r="D5" t="s">
        <v>11</v>
      </c>
      <c r="E5" s="41">
        <v>0.16</v>
      </c>
    </row>
    <row r="6" spans="1:11" outlineLevel="1" x14ac:dyDescent="0.25">
      <c r="A6" s="44">
        <v>2</v>
      </c>
      <c r="C6" t="s">
        <v>8</v>
      </c>
      <c r="D6" t="s">
        <v>11</v>
      </c>
      <c r="E6" s="106"/>
    </row>
    <row r="7" spans="1:11" outlineLevel="1" x14ac:dyDescent="0.25">
      <c r="C7" t="s">
        <v>9</v>
      </c>
      <c r="D7" t="s">
        <v>11</v>
      </c>
      <c r="E7" s="43">
        <v>0.03</v>
      </c>
    </row>
    <row r="8" spans="1:11" outlineLevel="1" x14ac:dyDescent="0.25">
      <c r="C8" t="s">
        <v>46</v>
      </c>
      <c r="D8" t="s">
        <v>1</v>
      </c>
      <c r="E8" s="107"/>
    </row>
    <row r="9" spans="1:11" x14ac:dyDescent="0.25">
      <c r="J9" t="s">
        <v>39</v>
      </c>
    </row>
    <row r="10" spans="1:11" x14ac:dyDescent="0.25">
      <c r="C10" s="24" t="s">
        <v>22</v>
      </c>
      <c r="D10" s="2"/>
      <c r="E10" s="3">
        <v>0</v>
      </c>
      <c r="F10" s="3">
        <v>1</v>
      </c>
      <c r="G10" s="3">
        <v>2</v>
      </c>
      <c r="H10" s="3">
        <v>3</v>
      </c>
      <c r="I10" s="3">
        <v>4</v>
      </c>
      <c r="J10" s="3">
        <v>5</v>
      </c>
    </row>
    <row r="11" spans="1:11" x14ac:dyDescent="0.25">
      <c r="D11" s="24"/>
      <c r="E11" s="25"/>
      <c r="F11" s="25"/>
      <c r="G11" s="25"/>
      <c r="H11" s="25"/>
      <c r="I11" s="25"/>
      <c r="J11" s="25"/>
      <c r="K11" s="17"/>
    </row>
    <row r="12" spans="1:11" x14ac:dyDescent="0.25">
      <c r="C12" s="19" t="s">
        <v>23</v>
      </c>
      <c r="D12" s="34"/>
      <c r="E12" s="111"/>
      <c r="F12" s="111"/>
      <c r="G12" s="111"/>
      <c r="H12" s="111"/>
      <c r="I12" s="111"/>
      <c r="J12" s="111"/>
    </row>
    <row r="13" spans="1:11" x14ac:dyDescent="0.25">
      <c r="C13" s="19" t="s">
        <v>35</v>
      </c>
      <c r="D13" s="34"/>
      <c r="E13" s="111"/>
      <c r="F13" s="111"/>
      <c r="G13" s="111"/>
      <c r="H13" s="111"/>
      <c r="I13" s="111"/>
      <c r="J13" s="111"/>
    </row>
    <row r="14" spans="1:11" x14ac:dyDescent="0.25">
      <c r="C14" s="19" t="s">
        <v>24</v>
      </c>
      <c r="D14" s="34"/>
      <c r="E14" s="111"/>
      <c r="F14" s="111"/>
      <c r="G14" s="111"/>
      <c r="H14" s="111"/>
      <c r="I14" s="111"/>
      <c r="J14" s="111"/>
    </row>
    <row r="15" spans="1:11" x14ac:dyDescent="0.25">
      <c r="C15" s="19" t="s">
        <v>36</v>
      </c>
      <c r="D15" s="34"/>
      <c r="E15" s="111"/>
      <c r="F15" s="111"/>
      <c r="G15" s="111"/>
      <c r="H15" s="111"/>
      <c r="I15" s="111"/>
      <c r="J15" s="111"/>
    </row>
    <row r="16" spans="1:11" x14ac:dyDescent="0.25">
      <c r="C16" s="35" t="s">
        <v>37</v>
      </c>
      <c r="D16" s="36"/>
      <c r="E16" s="111"/>
      <c r="F16" s="111"/>
      <c r="G16" s="111"/>
      <c r="H16" s="111"/>
      <c r="I16" s="111"/>
      <c r="J16" s="111"/>
    </row>
    <row r="17" spans="1:20" x14ac:dyDescent="0.25">
      <c r="C17" s="26" t="s">
        <v>25</v>
      </c>
      <c r="D17" s="34"/>
      <c r="E17" s="29"/>
      <c r="F17" s="29">
        <f t="shared" ref="F17:J17" si="0">SUM(F12:F16)</f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</row>
    <row r="18" spans="1:20" x14ac:dyDescent="0.25">
      <c r="C18" s="26"/>
      <c r="D18" s="26"/>
      <c r="E18" s="29"/>
      <c r="F18" s="29"/>
      <c r="G18" s="29"/>
      <c r="H18" s="29"/>
      <c r="I18" s="29"/>
      <c r="J18" s="29"/>
      <c r="M18" s="1" t="s">
        <v>5</v>
      </c>
    </row>
    <row r="19" spans="1:20" x14ac:dyDescent="0.25">
      <c r="C19" s="19" t="s">
        <v>26</v>
      </c>
      <c r="D19" s="34"/>
      <c r="E19" s="28"/>
      <c r="F19" s="111"/>
      <c r="G19" s="111"/>
      <c r="H19" s="111"/>
      <c r="I19" s="111"/>
      <c r="J19" s="111"/>
    </row>
    <row r="20" spans="1:20" x14ac:dyDescent="0.25">
      <c r="C20" s="35" t="s">
        <v>38</v>
      </c>
      <c r="D20" s="36"/>
      <c r="E20" s="31"/>
      <c r="F20" s="111"/>
      <c r="G20" s="111"/>
      <c r="H20" s="111"/>
      <c r="I20" s="111"/>
      <c r="J20" s="111"/>
      <c r="M20" s="215"/>
      <c r="N20" s="216"/>
      <c r="O20" s="216"/>
      <c r="P20" s="216"/>
      <c r="Q20" s="216"/>
      <c r="R20" s="216"/>
      <c r="S20" s="216"/>
      <c r="T20" s="217"/>
    </row>
    <row r="21" spans="1:20" x14ac:dyDescent="0.25">
      <c r="C21" s="26" t="s">
        <v>27</v>
      </c>
      <c r="D21" s="34"/>
      <c r="E21" s="30"/>
      <c r="F21" s="30">
        <f t="shared" ref="F21:J21" si="1">F17-F19+F20</f>
        <v>0</v>
      </c>
      <c r="G21" s="30">
        <f t="shared" si="1"/>
        <v>0</v>
      </c>
      <c r="H21" s="30">
        <f t="shared" si="1"/>
        <v>0</v>
      </c>
      <c r="I21" s="30">
        <f t="shared" si="1"/>
        <v>0</v>
      </c>
      <c r="J21" s="30">
        <f t="shared" si="1"/>
        <v>0</v>
      </c>
      <c r="M21" s="218"/>
      <c r="N21" s="219"/>
      <c r="O21" s="219"/>
      <c r="P21" s="219"/>
      <c r="Q21" s="219"/>
      <c r="R21" s="219"/>
      <c r="S21" s="219"/>
      <c r="T21" s="220"/>
    </row>
    <row r="22" spans="1:20" ht="15.75" thickBot="1" x14ac:dyDescent="0.3">
      <c r="C22" s="20"/>
      <c r="D22" s="20"/>
      <c r="E22" s="30"/>
      <c r="F22" s="30"/>
      <c r="G22" s="30"/>
      <c r="H22" s="30"/>
      <c r="I22" s="30"/>
      <c r="J22" s="22"/>
      <c r="M22" s="218"/>
      <c r="N22" s="219"/>
      <c r="O22" s="219"/>
      <c r="P22" s="219"/>
      <c r="Q22" s="219"/>
      <c r="R22" s="219"/>
      <c r="S22" s="219"/>
      <c r="T22" s="220"/>
    </row>
    <row r="23" spans="1:20" x14ac:dyDescent="0.25">
      <c r="A23" s="44">
        <v>2</v>
      </c>
      <c r="C23" s="23" t="s">
        <v>28</v>
      </c>
      <c r="D23" s="23"/>
      <c r="E23" s="30"/>
      <c r="F23" s="30"/>
      <c r="G23" s="30"/>
      <c r="H23" s="30"/>
      <c r="I23" s="30"/>
      <c r="J23" s="112"/>
      <c r="M23" s="218"/>
      <c r="N23" s="219"/>
      <c r="O23" s="219"/>
      <c r="P23" s="219"/>
      <c r="Q23" s="219"/>
      <c r="R23" s="219"/>
      <c r="S23" s="219"/>
      <c r="T23" s="220"/>
    </row>
    <row r="24" spans="1:20" x14ac:dyDescent="0.25">
      <c r="A24" s="44">
        <v>2</v>
      </c>
      <c r="C24" s="23"/>
      <c r="D24" s="23"/>
      <c r="E24" s="30"/>
      <c r="F24" s="113"/>
      <c r="G24" s="113"/>
      <c r="H24" s="113"/>
      <c r="I24" s="113"/>
      <c r="J24" s="113"/>
      <c r="M24" s="218"/>
      <c r="N24" s="219"/>
      <c r="O24" s="219"/>
      <c r="P24" s="219"/>
      <c r="Q24" s="219"/>
      <c r="R24" s="219"/>
      <c r="S24" s="219"/>
      <c r="T24" s="220"/>
    </row>
    <row r="25" spans="1:20" x14ac:dyDescent="0.25">
      <c r="C25" s="35"/>
      <c r="D25" s="35"/>
      <c r="E25" s="30"/>
      <c r="F25" s="30">
        <v>1</v>
      </c>
      <c r="G25" s="30">
        <v>2</v>
      </c>
      <c r="H25" s="30">
        <v>3</v>
      </c>
      <c r="I25" s="30">
        <v>4</v>
      </c>
      <c r="J25" s="30">
        <v>5</v>
      </c>
      <c r="M25" s="221"/>
      <c r="N25" s="222"/>
      <c r="O25" s="222"/>
      <c r="P25" s="222"/>
      <c r="Q25" s="222"/>
      <c r="R25" s="222"/>
      <c r="S25" s="222"/>
      <c r="T25" s="223"/>
    </row>
    <row r="26" spans="1:20" x14ac:dyDescent="0.25">
      <c r="A26" s="44">
        <v>2</v>
      </c>
      <c r="C26" s="26" t="s">
        <v>29</v>
      </c>
      <c r="D26" s="34"/>
      <c r="E26" s="33"/>
      <c r="F26" s="113"/>
      <c r="G26" s="113"/>
      <c r="H26" s="113"/>
      <c r="I26" s="113"/>
      <c r="J26" s="113"/>
    </row>
    <row r="27" spans="1:20" ht="15.75" thickBot="1" x14ac:dyDescent="0.3">
      <c r="C27" s="26"/>
      <c r="D27" s="26"/>
      <c r="E27" s="30"/>
      <c r="F27" s="30"/>
      <c r="G27" s="30"/>
      <c r="H27" s="30"/>
      <c r="I27" s="30"/>
      <c r="J27" s="30"/>
      <c r="K27" s="20"/>
      <c r="L27" s="20"/>
      <c r="M27" s="20"/>
      <c r="N27" s="20"/>
      <c r="O27" s="19"/>
      <c r="P27" s="18"/>
    </row>
    <row r="28" spans="1:20" ht="15.75" thickBot="1" x14ac:dyDescent="0.3">
      <c r="A28" s="44">
        <v>2</v>
      </c>
      <c r="C28" s="26" t="s">
        <v>30</v>
      </c>
      <c r="D28" s="34"/>
      <c r="E28" s="110"/>
      <c r="F28" s="30"/>
      <c r="G28" s="30"/>
      <c r="H28" s="30"/>
      <c r="I28" s="22"/>
      <c r="J28" s="22"/>
      <c r="K28" s="19"/>
      <c r="L28" s="19"/>
      <c r="M28" s="19"/>
      <c r="N28" s="19"/>
      <c r="O28" s="18"/>
    </row>
    <row r="29" spans="1:20" x14ac:dyDescent="0.25">
      <c r="C29" s="20"/>
      <c r="D29" s="20"/>
      <c r="E29" s="30"/>
      <c r="F29" s="30"/>
      <c r="G29" s="30"/>
      <c r="H29" s="30"/>
      <c r="I29" s="30"/>
      <c r="J29" s="22"/>
      <c r="K29" s="19"/>
      <c r="L29" s="19"/>
      <c r="M29" s="19"/>
      <c r="N29" s="19"/>
      <c r="O29" s="21"/>
    </row>
    <row r="30" spans="1:20" x14ac:dyDescent="0.25">
      <c r="C30" s="20" t="s">
        <v>31</v>
      </c>
      <c r="D30" s="20" t="s">
        <v>1</v>
      </c>
      <c r="E30" s="108">
        <f>E8</f>
        <v>0</v>
      </c>
      <c r="F30" s="30"/>
      <c r="G30" s="30"/>
      <c r="H30" s="30"/>
      <c r="I30" s="30"/>
      <c r="J30" s="22"/>
      <c r="K30" s="19"/>
      <c r="L30" s="19"/>
      <c r="M30" s="19"/>
      <c r="N30" s="19"/>
      <c r="O30" s="18"/>
    </row>
    <row r="31" spans="1:20" x14ac:dyDescent="0.25">
      <c r="C31" s="20" t="s">
        <v>32</v>
      </c>
      <c r="D31" s="20" t="s">
        <v>1</v>
      </c>
      <c r="E31" s="109">
        <v>0</v>
      </c>
      <c r="F31" s="30"/>
      <c r="G31" s="30"/>
      <c r="H31" s="30"/>
      <c r="I31" s="30"/>
      <c r="J31" s="22"/>
      <c r="K31" s="19"/>
      <c r="L31" s="19"/>
      <c r="M31" s="19"/>
      <c r="N31" s="19"/>
      <c r="O31" s="18"/>
    </row>
    <row r="32" spans="1:20" x14ac:dyDescent="0.25">
      <c r="C32" s="27" t="s">
        <v>33</v>
      </c>
      <c r="D32" s="27"/>
      <c r="E32" s="32">
        <f>SUM(E30:E31)</f>
        <v>0</v>
      </c>
      <c r="F32" s="30"/>
      <c r="G32" s="30"/>
      <c r="H32" s="30"/>
      <c r="I32" s="30"/>
      <c r="J32" s="22"/>
      <c r="K32" s="19"/>
      <c r="L32" s="19"/>
      <c r="M32" s="19"/>
      <c r="N32" s="19"/>
      <c r="O32" s="18"/>
    </row>
    <row r="33" spans="1:18" ht="15.75" thickBot="1" x14ac:dyDescent="0.3">
      <c r="C33" s="20"/>
      <c r="D33" s="20"/>
      <c r="E33" s="30"/>
      <c r="F33" s="30"/>
      <c r="G33" s="30"/>
      <c r="H33" s="30"/>
      <c r="I33" s="30"/>
      <c r="J33" s="22"/>
      <c r="K33" s="19"/>
      <c r="L33" s="19"/>
      <c r="M33" s="19"/>
      <c r="N33" s="19"/>
      <c r="O33" s="18"/>
    </row>
    <row r="34" spans="1:18" ht="15.75" thickBot="1" x14ac:dyDescent="0.3">
      <c r="A34" s="44">
        <v>2</v>
      </c>
      <c r="C34" s="26" t="s">
        <v>34</v>
      </c>
      <c r="D34" s="26" t="s">
        <v>18</v>
      </c>
      <c r="E34" s="110"/>
      <c r="F34" s="30"/>
      <c r="G34" s="30"/>
      <c r="H34" s="30"/>
      <c r="I34" s="30"/>
      <c r="J34" s="22"/>
      <c r="K34" s="19"/>
      <c r="L34" s="19"/>
      <c r="M34" s="19"/>
      <c r="N34" s="19"/>
      <c r="O34" s="18"/>
    </row>
    <row r="35" spans="1:18" x14ac:dyDescent="0.25">
      <c r="C35" s="18"/>
      <c r="D35" s="18"/>
      <c r="E35" s="19"/>
      <c r="F35" s="20"/>
      <c r="G35" s="20"/>
      <c r="H35" s="20"/>
      <c r="I35" s="20"/>
      <c r="J35" s="20"/>
      <c r="K35" s="19"/>
      <c r="L35" s="19"/>
      <c r="M35" s="19"/>
      <c r="N35" s="19"/>
      <c r="O35" s="19"/>
      <c r="P35" s="19"/>
      <c r="Q35" s="18"/>
    </row>
    <row r="36" spans="1:18" ht="18.75" customHeight="1" x14ac:dyDescent="0.25">
      <c r="C36" s="198" t="s">
        <v>40</v>
      </c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200"/>
    </row>
    <row r="38" spans="1:18" x14ac:dyDescent="0.25">
      <c r="A38" s="44">
        <v>8</v>
      </c>
      <c r="C38" s="1" t="s">
        <v>42</v>
      </c>
      <c r="K38" s="1" t="s">
        <v>5</v>
      </c>
    </row>
    <row r="39" spans="1:18" x14ac:dyDescent="0.25">
      <c r="E39" s="211" t="s">
        <v>9</v>
      </c>
      <c r="F39" s="211"/>
      <c r="G39" s="211"/>
      <c r="H39" s="211"/>
      <c r="I39" s="211"/>
    </row>
    <row r="40" spans="1:18" x14ac:dyDescent="0.25">
      <c r="D40" s="39">
        <f>E34</f>
        <v>0</v>
      </c>
      <c r="E40" s="37">
        <v>1.9999999999999997E-2</v>
      </c>
      <c r="F40" s="37">
        <v>2.4999999999999998E-2</v>
      </c>
      <c r="G40" s="37">
        <v>0.03</v>
      </c>
      <c r="H40" s="37">
        <v>3.4999999999999996E-2</v>
      </c>
      <c r="I40" s="37">
        <v>3.9999999999999994E-2</v>
      </c>
      <c r="K40" s="201"/>
      <c r="L40" s="202"/>
      <c r="M40" s="202"/>
      <c r="N40" s="202"/>
      <c r="O40" s="202"/>
      <c r="P40" s="202"/>
      <c r="Q40" s="202"/>
      <c r="R40" s="203"/>
    </row>
    <row r="41" spans="1:18" x14ac:dyDescent="0.25">
      <c r="C41" s="210" t="s">
        <v>41</v>
      </c>
      <c r="D41" s="38">
        <v>0.13999999999999999</v>
      </c>
      <c r="E41" s="40">
        <f t="dataTable" ref="E41:I45" dt2D="1" dtr="1" r1="E7" r2="E5"/>
        <v>0</v>
      </c>
      <c r="F41" s="40">
        <v>0</v>
      </c>
      <c r="G41" s="40">
        <v>0</v>
      </c>
      <c r="H41" s="40">
        <v>0</v>
      </c>
      <c r="I41" s="40">
        <v>0</v>
      </c>
      <c r="K41" s="204"/>
      <c r="L41" s="205"/>
      <c r="M41" s="205"/>
      <c r="N41" s="205"/>
      <c r="O41" s="205"/>
      <c r="P41" s="205"/>
      <c r="Q41" s="205"/>
      <c r="R41" s="206"/>
    </row>
    <row r="42" spans="1:18" x14ac:dyDescent="0.25">
      <c r="C42" s="210"/>
      <c r="D42" s="38">
        <v>0.15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K42" s="204"/>
      <c r="L42" s="205"/>
      <c r="M42" s="205"/>
      <c r="N42" s="205"/>
      <c r="O42" s="205"/>
      <c r="P42" s="205"/>
      <c r="Q42" s="205"/>
      <c r="R42" s="206"/>
    </row>
    <row r="43" spans="1:18" x14ac:dyDescent="0.25">
      <c r="C43" s="210"/>
      <c r="D43" s="38">
        <v>0.16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204"/>
      <c r="L43" s="205"/>
      <c r="M43" s="205"/>
      <c r="N43" s="205"/>
      <c r="O43" s="205"/>
      <c r="P43" s="205"/>
      <c r="Q43" s="205"/>
      <c r="R43" s="206"/>
    </row>
    <row r="44" spans="1:18" x14ac:dyDescent="0.25">
      <c r="C44" s="210"/>
      <c r="D44" s="38">
        <v>0.17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204"/>
      <c r="L44" s="205"/>
      <c r="M44" s="205"/>
      <c r="N44" s="205"/>
      <c r="O44" s="205"/>
      <c r="P44" s="205"/>
      <c r="Q44" s="205"/>
      <c r="R44" s="206"/>
    </row>
    <row r="45" spans="1:18" x14ac:dyDescent="0.25">
      <c r="C45" s="210"/>
      <c r="D45" s="38">
        <v>0.18000000000000002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207"/>
      <c r="L45" s="208"/>
      <c r="M45" s="208"/>
      <c r="N45" s="208"/>
      <c r="O45" s="208"/>
      <c r="P45" s="208"/>
      <c r="Q45" s="208"/>
      <c r="R45" s="209"/>
    </row>
  </sheetData>
  <sheetProtection selectLockedCells="1" selectUnlockedCells="1"/>
  <mergeCells count="6">
    <mergeCell ref="C36:R36"/>
    <mergeCell ref="K40:R45"/>
    <mergeCell ref="C41:C45"/>
    <mergeCell ref="E39:I39"/>
    <mergeCell ref="C1:K1"/>
    <mergeCell ref="M20:T25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H1" workbookViewId="0">
      <selection sqref="A1:AG1048576"/>
    </sheetView>
  </sheetViews>
  <sheetFormatPr defaultRowHeight="5.25" outlineLevelRow="1" x14ac:dyDescent="0.15"/>
  <cols>
    <col min="1" max="2" width="0" style="115" hidden="1" customWidth="1"/>
    <col min="3" max="3" width="34.28515625" style="115" hidden="1" customWidth="1"/>
    <col min="4" max="4" width="9.42578125" style="115" hidden="1" customWidth="1"/>
    <col min="5" max="5" width="10.5703125" style="115" hidden="1" customWidth="1"/>
    <col min="6" max="8" width="9.7109375" style="115" hidden="1" customWidth="1"/>
    <col min="9" max="9" width="10.7109375" style="115" hidden="1" customWidth="1"/>
    <col min="10" max="33" width="0" style="115" hidden="1" customWidth="1"/>
    <col min="34" max="16384" width="9.140625" style="115"/>
  </cols>
  <sheetData>
    <row r="1" spans="1:11" x14ac:dyDescent="0.15">
      <c r="A1" s="114" t="s">
        <v>50</v>
      </c>
      <c r="B1" s="114" t="s">
        <v>21</v>
      </c>
      <c r="C1" s="224" t="s">
        <v>45</v>
      </c>
      <c r="D1" s="225"/>
      <c r="E1" s="225"/>
      <c r="F1" s="225"/>
      <c r="G1" s="225"/>
      <c r="H1" s="225"/>
      <c r="I1" s="225"/>
      <c r="J1" s="225"/>
      <c r="K1" s="226"/>
    </row>
    <row r="2" spans="1:11" x14ac:dyDescent="0.15">
      <c r="A2" s="115">
        <f>SUM(A3:A97)</f>
        <v>12</v>
      </c>
      <c r="B2" s="115">
        <f>B6+B23+B24+B26+B28+B34</f>
        <v>0</v>
      </c>
    </row>
    <row r="3" spans="1:11" outlineLevel="1" x14ac:dyDescent="0.15">
      <c r="C3" s="115" t="s">
        <v>6</v>
      </c>
      <c r="D3" s="115" t="s">
        <v>11</v>
      </c>
      <c r="E3" s="116">
        <v>0.06</v>
      </c>
    </row>
    <row r="4" spans="1:11" outlineLevel="1" x14ac:dyDescent="0.15">
      <c r="C4" s="115" t="s">
        <v>7</v>
      </c>
      <c r="E4" s="117">
        <v>1.2</v>
      </c>
    </row>
    <row r="5" spans="1:11" outlineLevel="1" x14ac:dyDescent="0.15">
      <c r="C5" s="115" t="s">
        <v>10</v>
      </c>
      <c r="D5" s="115" t="s">
        <v>11</v>
      </c>
      <c r="E5" s="116">
        <v>0.16</v>
      </c>
    </row>
    <row r="6" spans="1:11" outlineLevel="1" x14ac:dyDescent="0.15">
      <c r="A6" s="115">
        <v>2</v>
      </c>
      <c r="B6" s="115">
        <f>IF(E6-'Valuation and Scenerio Analysis'!E6=0,2,0)</f>
        <v>0</v>
      </c>
      <c r="C6" s="115" t="s">
        <v>8</v>
      </c>
      <c r="D6" s="115" t="s">
        <v>11</v>
      </c>
      <c r="E6" s="118">
        <f>E3+(E4*(E5-E3))</f>
        <v>0.18</v>
      </c>
    </row>
    <row r="7" spans="1:11" outlineLevel="1" x14ac:dyDescent="0.15">
      <c r="C7" s="115" t="s">
        <v>9</v>
      </c>
      <c r="D7" s="115" t="s">
        <v>11</v>
      </c>
      <c r="E7" s="119">
        <v>0.03</v>
      </c>
    </row>
    <row r="8" spans="1:11" outlineLevel="1" x14ac:dyDescent="0.15">
      <c r="C8" s="115" t="s">
        <v>46</v>
      </c>
      <c r="D8" s="115" t="s">
        <v>1</v>
      </c>
      <c r="E8" s="120">
        <f>'Data Set-FMA00C'!F12</f>
        <v>959.50000000000011</v>
      </c>
    </row>
    <row r="9" spans="1:11" x14ac:dyDescent="0.15">
      <c r="J9" s="115" t="s">
        <v>39</v>
      </c>
    </row>
    <row r="10" spans="1:11" x14ac:dyDescent="0.15">
      <c r="C10" s="121" t="s">
        <v>22</v>
      </c>
      <c r="E10" s="122">
        <v>0</v>
      </c>
      <c r="F10" s="122">
        <v>1</v>
      </c>
      <c r="G10" s="122">
        <v>2</v>
      </c>
      <c r="H10" s="122">
        <v>3</v>
      </c>
      <c r="I10" s="122">
        <v>4</v>
      </c>
      <c r="J10" s="122">
        <v>5</v>
      </c>
    </row>
    <row r="11" spans="1:11" x14ac:dyDescent="0.15">
      <c r="D11" s="121"/>
      <c r="E11" s="123"/>
      <c r="F11" s="123"/>
      <c r="G11" s="123"/>
      <c r="H11" s="123"/>
      <c r="I11" s="123"/>
      <c r="J11" s="123"/>
      <c r="K11" s="124"/>
    </row>
    <row r="12" spans="1:11" x14ac:dyDescent="0.15">
      <c r="C12" s="125" t="s">
        <v>23</v>
      </c>
      <c r="D12" s="126"/>
      <c r="E12" s="115">
        <f>'Data Set-FMA00C'!B5</f>
        <v>377.5</v>
      </c>
      <c r="F12" s="115">
        <f>'Data Set-FMA00C'!C5</f>
        <v>782.5</v>
      </c>
      <c r="G12" s="115">
        <f>'Data Set-FMA00C'!D5</f>
        <v>977.5</v>
      </c>
      <c r="H12" s="115">
        <f>'Data Set-FMA00C'!E5</f>
        <v>1190</v>
      </c>
      <c r="I12" s="115">
        <f>'Data Set-FMA00C'!F5</f>
        <v>1270</v>
      </c>
      <c r="J12" s="115">
        <f>'Data Set-FMA00C'!G5</f>
        <v>1512.5</v>
      </c>
    </row>
    <row r="13" spans="1:11" x14ac:dyDescent="0.15">
      <c r="C13" s="125" t="s">
        <v>35</v>
      </c>
      <c r="D13" s="126"/>
      <c r="E13" s="115">
        <f>'Data Set-FMA00C'!B6</f>
        <v>665.25</v>
      </c>
      <c r="F13" s="115">
        <f>'Data Set-FMA00C'!C6</f>
        <v>700</v>
      </c>
      <c r="G13" s="115">
        <f>'Data Set-FMA00C'!D6</f>
        <v>700</v>
      </c>
      <c r="H13" s="115">
        <f>'Data Set-FMA00C'!E6</f>
        <v>700</v>
      </c>
      <c r="I13" s="115">
        <f>'Data Set-FMA00C'!F6</f>
        <v>700</v>
      </c>
      <c r="J13" s="115">
        <f>'Data Set-FMA00C'!G6</f>
        <v>700</v>
      </c>
    </row>
    <row r="14" spans="1:11" x14ac:dyDescent="0.15">
      <c r="C14" s="125" t="s">
        <v>24</v>
      </c>
      <c r="D14" s="126"/>
      <c r="E14" s="127">
        <f>'Data Set-FMA00C'!$B$13*'Data Set-FMA00C'!$B$16*(1-'Data Set-FMA00C'!$B$17)</f>
        <v>1349.7860250000001</v>
      </c>
      <c r="F14" s="127">
        <f>'Data Set-FMA00C'!$B$13*'Data Set-FMA00C'!$B$16*(1-'Data Set-FMA00C'!$B$17)</f>
        <v>1349.7860250000001</v>
      </c>
      <c r="G14" s="127">
        <f>'Data Set-FMA00C'!$B$13*'Data Set-FMA00C'!$B$16*(1-'Data Set-FMA00C'!$B$17)</f>
        <v>1349.7860250000001</v>
      </c>
      <c r="H14" s="127">
        <f>'Data Set-FMA00C'!$B$13*'Data Set-FMA00C'!$B$16*(1-'Data Set-FMA00C'!$B$17)</f>
        <v>1349.7860250000001</v>
      </c>
      <c r="I14" s="127">
        <f>'Data Set-FMA00C'!$B$13*'Data Set-FMA00C'!$B$16*(1-'Data Set-FMA00C'!$B$17)</f>
        <v>1349.7860250000001</v>
      </c>
      <c r="J14" s="127">
        <f>'Data Set-FMA00C'!$B$13*'Data Set-FMA00C'!$B$16*(1-'Data Set-FMA00C'!$B$17)</f>
        <v>1349.7860250000001</v>
      </c>
    </row>
    <row r="15" spans="1:11" x14ac:dyDescent="0.15">
      <c r="C15" s="125" t="s">
        <v>36</v>
      </c>
      <c r="D15" s="126"/>
      <c r="E15" s="127">
        <f>'Data Set-FMA00C'!B7</f>
        <v>-440.25</v>
      </c>
      <c r="F15" s="127">
        <f>'Data Set-FMA00C'!C7</f>
        <v>64.25</v>
      </c>
      <c r="G15" s="127">
        <f>'Data Set-FMA00C'!D7</f>
        <v>80</v>
      </c>
      <c r="H15" s="127">
        <f>'Data Set-FMA00C'!E7</f>
        <v>18</v>
      </c>
      <c r="I15" s="127">
        <f>'Data Set-FMA00C'!F7</f>
        <v>-69.5</v>
      </c>
      <c r="J15" s="127">
        <f>'Data Set-FMA00C'!G7</f>
        <v>23.25</v>
      </c>
    </row>
    <row r="16" spans="1:11" x14ac:dyDescent="0.15">
      <c r="C16" s="128" t="s">
        <v>37</v>
      </c>
      <c r="D16" s="129"/>
      <c r="E16" s="127">
        <f>'Data Set-FMA00C'!B8</f>
        <v>558.5</v>
      </c>
      <c r="F16" s="127">
        <f>'Data Set-FMA00C'!C8</f>
        <v>653.5</v>
      </c>
      <c r="G16" s="127">
        <f>'Data Set-FMA00C'!D8</f>
        <v>653.5</v>
      </c>
      <c r="H16" s="127">
        <f>'Data Set-FMA00C'!E8</f>
        <v>686.25</v>
      </c>
      <c r="I16" s="127">
        <f>'Data Set-FMA00C'!F8</f>
        <v>638</v>
      </c>
      <c r="J16" s="127">
        <f>'Data Set-FMA00C'!G8</f>
        <v>657.75</v>
      </c>
    </row>
    <row r="17" spans="1:17" x14ac:dyDescent="0.15">
      <c r="C17" s="130" t="s">
        <v>25</v>
      </c>
      <c r="D17" s="126"/>
      <c r="E17" s="131"/>
      <c r="F17" s="131">
        <f>SUM(F12:F16)</f>
        <v>3550.0360250000003</v>
      </c>
      <c r="G17" s="131">
        <f>SUM(G12:G16)</f>
        <v>3760.7860250000003</v>
      </c>
      <c r="H17" s="131">
        <f>SUM(H12:H16)</f>
        <v>3944.0360250000003</v>
      </c>
      <c r="I17" s="131">
        <f>SUM(I12:I16)</f>
        <v>3888.2860250000003</v>
      </c>
      <c r="J17" s="131">
        <f>SUM(J12:J16)</f>
        <v>4243.2860250000003</v>
      </c>
    </row>
    <row r="18" spans="1:17" x14ac:dyDescent="0.15">
      <c r="C18" s="130"/>
      <c r="D18" s="130"/>
      <c r="E18" s="131"/>
      <c r="F18" s="131"/>
      <c r="G18" s="131"/>
      <c r="H18" s="131"/>
      <c r="I18" s="131"/>
      <c r="J18" s="131"/>
    </row>
    <row r="19" spans="1:17" x14ac:dyDescent="0.15">
      <c r="C19" s="125" t="s">
        <v>26</v>
      </c>
      <c r="D19" s="126"/>
      <c r="E19" s="132"/>
      <c r="F19" s="127">
        <f>F14</f>
        <v>1349.7860250000001</v>
      </c>
      <c r="G19" s="127">
        <f>G14</f>
        <v>1349.7860250000001</v>
      </c>
      <c r="H19" s="127">
        <f>H14</f>
        <v>1349.7860250000001</v>
      </c>
      <c r="I19" s="127">
        <f>I14</f>
        <v>1349.7860250000001</v>
      </c>
      <c r="J19" s="127">
        <f>J14</f>
        <v>1349.7860250000001</v>
      </c>
    </row>
    <row r="20" spans="1:17" x14ac:dyDescent="0.15">
      <c r="C20" s="128" t="s">
        <v>38</v>
      </c>
      <c r="D20" s="129"/>
      <c r="E20" s="133"/>
      <c r="F20" s="127"/>
      <c r="G20" s="127"/>
      <c r="H20" s="127"/>
      <c r="I20" s="127"/>
      <c r="J20" s="127"/>
    </row>
    <row r="21" spans="1:17" x14ac:dyDescent="0.15">
      <c r="C21" s="130" t="s">
        <v>27</v>
      </c>
      <c r="D21" s="126"/>
      <c r="E21" s="134"/>
      <c r="F21" s="134">
        <f t="shared" ref="F21:J21" si="0">F17-F19+F20</f>
        <v>2200.25</v>
      </c>
      <c r="G21" s="134">
        <f t="shared" si="0"/>
        <v>2411</v>
      </c>
      <c r="H21" s="134">
        <f t="shared" si="0"/>
        <v>2594.25</v>
      </c>
      <c r="I21" s="134">
        <f t="shared" si="0"/>
        <v>2538.5</v>
      </c>
      <c r="J21" s="134">
        <f t="shared" si="0"/>
        <v>2893.5</v>
      </c>
    </row>
    <row r="22" spans="1:17" ht="6" thickBot="1" x14ac:dyDescent="0.2">
      <c r="C22" s="135"/>
      <c r="D22" s="135"/>
      <c r="E22" s="134"/>
      <c r="F22" s="134"/>
      <c r="G22" s="134"/>
      <c r="H22" s="134"/>
      <c r="I22" s="134"/>
      <c r="J22" s="136"/>
    </row>
    <row r="23" spans="1:17" x14ac:dyDescent="0.15">
      <c r="A23" s="115">
        <v>2</v>
      </c>
      <c r="B23" s="115">
        <f>IF(J23-'Valuation and Scenerio Analysis'!J23=0,2,0)</f>
        <v>0</v>
      </c>
      <c r="C23" s="137" t="s">
        <v>28</v>
      </c>
      <c r="D23" s="137"/>
      <c r="E23" s="134"/>
      <c r="F23" s="134"/>
      <c r="G23" s="134"/>
      <c r="H23" s="134"/>
      <c r="I23" s="134"/>
      <c r="J23" s="138">
        <f>(J21*(1+'Ans q1'!E7))/('Ans q1'!E6-'Ans q1'!E7)</f>
        <v>19868.700000000004</v>
      </c>
    </row>
    <row r="24" spans="1:17" x14ac:dyDescent="0.15">
      <c r="A24" s="115">
        <v>2</v>
      </c>
      <c r="B24" s="115">
        <f>IF(Q24=0,2,0)</f>
        <v>0</v>
      </c>
      <c r="C24" s="137"/>
      <c r="D24" s="137"/>
      <c r="E24" s="134">
        <f>1</f>
        <v>1</v>
      </c>
      <c r="F24" s="139">
        <f>E24/(1+E6)</f>
        <v>0.84745762711864414</v>
      </c>
      <c r="G24" s="139">
        <f t="shared" ref="G24:J24" si="1">F24/(1+F6)</f>
        <v>0.84745762711864414</v>
      </c>
      <c r="H24" s="139">
        <f t="shared" si="1"/>
        <v>0.84745762711864414</v>
      </c>
      <c r="I24" s="139">
        <f t="shared" si="1"/>
        <v>0.84745762711864414</v>
      </c>
      <c r="J24" s="139">
        <f t="shared" si="1"/>
        <v>0.84745762711864414</v>
      </c>
      <c r="L24" s="140">
        <f>F24-'Valuation and Scenerio Analysis'!F24</f>
        <v>0.84745762711864414</v>
      </c>
      <c r="M24" s="140">
        <f>G24-'Valuation and Scenerio Analysis'!G24</f>
        <v>0.84745762711864414</v>
      </c>
      <c r="N24" s="140">
        <f>H24-'Valuation and Scenerio Analysis'!H24</f>
        <v>0.84745762711864414</v>
      </c>
      <c r="O24" s="140">
        <f>I24-'Valuation and Scenerio Analysis'!I24</f>
        <v>0.84745762711864414</v>
      </c>
      <c r="P24" s="140">
        <f>J24-'Valuation and Scenerio Analysis'!J24</f>
        <v>0.84745762711864414</v>
      </c>
      <c r="Q24" s="140">
        <f>SUM(L24:P24)</f>
        <v>4.2372881355932206</v>
      </c>
    </row>
    <row r="25" spans="1:17" x14ac:dyDescent="0.15">
      <c r="C25" s="128"/>
      <c r="D25" s="128"/>
      <c r="E25" s="134"/>
      <c r="F25" s="134">
        <v>1</v>
      </c>
      <c r="G25" s="134">
        <v>2</v>
      </c>
      <c r="H25" s="134">
        <v>3</v>
      </c>
      <c r="I25" s="134">
        <v>4</v>
      </c>
      <c r="J25" s="134">
        <v>5</v>
      </c>
    </row>
    <row r="26" spans="1:17" x14ac:dyDescent="0.15">
      <c r="A26" s="115">
        <v>2</v>
      </c>
      <c r="B26" s="115">
        <f>IF(Q26=0,2,0)</f>
        <v>0</v>
      </c>
      <c r="C26" s="130" t="s">
        <v>29</v>
      </c>
      <c r="D26" s="126"/>
      <c r="E26" s="141"/>
      <c r="F26" s="142">
        <f>F21*F24</f>
        <v>1864.6186440677968</v>
      </c>
      <c r="G26" s="142">
        <f t="shared" ref="G26:I26" si="2">G21*G24</f>
        <v>2043.2203389830511</v>
      </c>
      <c r="H26" s="142">
        <f t="shared" si="2"/>
        <v>2198.5169491525426</v>
      </c>
      <c r="I26" s="142">
        <f t="shared" si="2"/>
        <v>2151.2711864406783</v>
      </c>
      <c r="J26" s="142">
        <f>(J21+J23)*J24</f>
        <v>19290.000000000004</v>
      </c>
      <c r="L26" s="140">
        <f>F26-'Valuation and Scenerio Analysis'!F26</f>
        <v>1864.6186440677968</v>
      </c>
      <c r="M26" s="140">
        <f>G26-'Valuation and Scenerio Analysis'!G26</f>
        <v>2043.2203389830511</v>
      </c>
      <c r="N26" s="140">
        <f>H26-'Valuation and Scenerio Analysis'!H26</f>
        <v>2198.5169491525426</v>
      </c>
      <c r="O26" s="140">
        <f>I26-'Valuation and Scenerio Analysis'!I26</f>
        <v>2151.2711864406783</v>
      </c>
      <c r="P26" s="140">
        <f>J26-'Valuation and Scenerio Analysis'!J26</f>
        <v>19290.000000000004</v>
      </c>
      <c r="Q26" s="140">
        <f>SUM(L26:P26)</f>
        <v>27547.627118644072</v>
      </c>
    </row>
    <row r="27" spans="1:17" ht="6" thickBot="1" x14ac:dyDescent="0.2">
      <c r="C27" s="130"/>
      <c r="D27" s="130"/>
      <c r="E27" s="134"/>
      <c r="F27" s="134"/>
      <c r="G27" s="134"/>
      <c r="H27" s="134"/>
      <c r="I27" s="134"/>
      <c r="J27" s="134"/>
      <c r="K27" s="135"/>
      <c r="L27" s="135"/>
    </row>
    <row r="28" spans="1:17" ht="6" thickBot="1" x14ac:dyDescent="0.2">
      <c r="A28" s="115">
        <v>2</v>
      </c>
      <c r="B28" s="115">
        <f>IF(E28-'Valuation and Scenerio Analysis'!E28=0,2,0)</f>
        <v>0</v>
      </c>
      <c r="C28" s="130" t="s">
        <v>30</v>
      </c>
      <c r="D28" s="126"/>
      <c r="E28" s="143">
        <f>F26+G26+H26+I26+J26</f>
        <v>27547.627118644072</v>
      </c>
      <c r="F28" s="134"/>
      <c r="G28" s="134"/>
      <c r="H28" s="134"/>
      <c r="I28" s="136"/>
      <c r="J28" s="136"/>
      <c r="K28" s="125"/>
      <c r="L28" s="125"/>
    </row>
    <row r="29" spans="1:17" x14ac:dyDescent="0.15">
      <c r="C29" s="135"/>
      <c r="D29" s="135"/>
      <c r="E29" s="134"/>
      <c r="F29" s="134"/>
      <c r="G29" s="134"/>
      <c r="H29" s="134"/>
      <c r="I29" s="134"/>
      <c r="J29" s="136"/>
      <c r="K29" s="125"/>
      <c r="L29" s="125"/>
    </row>
    <row r="30" spans="1:17" x14ac:dyDescent="0.15">
      <c r="C30" s="135" t="s">
        <v>31</v>
      </c>
      <c r="D30" s="135" t="s">
        <v>1</v>
      </c>
      <c r="E30" s="144">
        <f>E8</f>
        <v>959.50000000000011</v>
      </c>
      <c r="F30" s="134"/>
      <c r="G30" s="134"/>
      <c r="H30" s="134"/>
      <c r="I30" s="134"/>
      <c r="J30" s="136"/>
      <c r="K30" s="125"/>
      <c r="L30" s="125"/>
    </row>
    <row r="31" spans="1:17" x14ac:dyDescent="0.15">
      <c r="C31" s="135" t="s">
        <v>32</v>
      </c>
      <c r="D31" s="135" t="s">
        <v>1</v>
      </c>
      <c r="E31" s="145">
        <v>0</v>
      </c>
      <c r="F31" s="134"/>
      <c r="G31" s="134"/>
      <c r="H31" s="134"/>
      <c r="I31" s="134"/>
      <c r="J31" s="136"/>
      <c r="K31" s="125"/>
      <c r="L31" s="125"/>
    </row>
    <row r="32" spans="1:17" x14ac:dyDescent="0.15">
      <c r="C32" s="146" t="s">
        <v>33</v>
      </c>
      <c r="D32" s="146"/>
      <c r="E32" s="147">
        <f>SUM(E30:E31)</f>
        <v>959.50000000000011</v>
      </c>
      <c r="F32" s="134"/>
      <c r="G32" s="134"/>
      <c r="H32" s="134"/>
      <c r="I32" s="134"/>
      <c r="J32" s="136"/>
      <c r="K32" s="125"/>
      <c r="L32" s="125"/>
    </row>
    <row r="33" spans="1:12" ht="6" thickBot="1" x14ac:dyDescent="0.2">
      <c r="C33" s="135"/>
      <c r="D33" s="135"/>
      <c r="E33" s="134"/>
      <c r="F33" s="134"/>
      <c r="G33" s="134"/>
      <c r="H33" s="134"/>
      <c r="I33" s="134"/>
      <c r="J33" s="136"/>
      <c r="K33" s="125"/>
      <c r="L33" s="125"/>
    </row>
    <row r="34" spans="1:12" ht="6" thickBot="1" x14ac:dyDescent="0.2">
      <c r="A34" s="115">
        <v>2</v>
      </c>
      <c r="B34" s="115">
        <f>IF(E34-'Valuation and Scenerio Analysis'!E34=0,2,0)</f>
        <v>0</v>
      </c>
      <c r="C34" s="130" t="s">
        <v>34</v>
      </c>
      <c r="D34" s="130" t="s">
        <v>18</v>
      </c>
      <c r="E34" s="143">
        <f>E28/E32</f>
        <v>28.710398247674902</v>
      </c>
      <c r="F34" s="134"/>
      <c r="G34" s="134"/>
      <c r="H34" s="134"/>
      <c r="I34" s="134"/>
      <c r="J34" s="136"/>
      <c r="K34" s="125"/>
      <c r="L34" s="125"/>
    </row>
    <row r="35" spans="1:12" x14ac:dyDescent="0.15">
      <c r="C35" s="125"/>
      <c r="D35" s="125"/>
      <c r="E35" s="125"/>
      <c r="F35" s="135"/>
      <c r="G35" s="135"/>
      <c r="H35" s="135"/>
      <c r="I35" s="135"/>
      <c r="J35" s="135"/>
      <c r="K35" s="125"/>
      <c r="L35" s="125"/>
    </row>
    <row r="36" spans="1:12" ht="18.75" customHeight="1" x14ac:dyDescent="0.15">
      <c r="C36" s="227" t="s">
        <v>40</v>
      </c>
      <c r="D36" s="228"/>
      <c r="E36" s="228"/>
      <c r="F36" s="228"/>
      <c r="G36" s="228"/>
      <c r="H36" s="228"/>
      <c r="I36" s="228"/>
      <c r="J36" s="228"/>
      <c r="K36" s="228"/>
      <c r="L36" s="228"/>
    </row>
    <row r="38" spans="1:12" x14ac:dyDescent="0.15">
      <c r="C38" s="148" t="s">
        <v>42</v>
      </c>
      <c r="K38" s="148" t="s">
        <v>5</v>
      </c>
    </row>
    <row r="39" spans="1:12" x14ac:dyDescent="0.15">
      <c r="E39" s="229" t="s">
        <v>9</v>
      </c>
      <c r="F39" s="229"/>
      <c r="G39" s="229"/>
      <c r="H39" s="229"/>
      <c r="I39" s="229"/>
    </row>
    <row r="40" spans="1:12" x14ac:dyDescent="0.15">
      <c r="D40" s="149">
        <f>E34</f>
        <v>28.710398247674902</v>
      </c>
      <c r="E40" s="150">
        <v>1.9999999999999997E-2</v>
      </c>
      <c r="F40" s="150">
        <v>2.4999999999999998E-2</v>
      </c>
      <c r="G40" s="150">
        <v>0.03</v>
      </c>
      <c r="H40" s="150">
        <v>3.4999999999999996E-2</v>
      </c>
      <c r="I40" s="150">
        <v>3.9999999999999994E-2</v>
      </c>
      <c r="K40" s="230"/>
      <c r="L40" s="231"/>
    </row>
    <row r="41" spans="1:12" x14ac:dyDescent="0.15">
      <c r="C41" s="236" t="s">
        <v>41</v>
      </c>
      <c r="D41" s="151">
        <v>0.13999999999999999</v>
      </c>
      <c r="E41" s="152"/>
      <c r="F41" s="152">
        <v>0</v>
      </c>
      <c r="G41" s="152" t="e">
        <f>'Ans q1'!E</f>
        <v>#NAME?</v>
      </c>
      <c r="H41" s="152">
        <v>0</v>
      </c>
      <c r="I41" s="152">
        <v>0</v>
      </c>
      <c r="K41" s="232"/>
      <c r="L41" s="233"/>
    </row>
    <row r="42" spans="1:12" x14ac:dyDescent="0.15">
      <c r="C42" s="236"/>
      <c r="D42" s="151">
        <v>0.15</v>
      </c>
      <c r="E42" s="152">
        <v>0</v>
      </c>
      <c r="F42" s="152">
        <v>0</v>
      </c>
      <c r="G42" s="152">
        <v>0</v>
      </c>
      <c r="H42" s="152">
        <v>0</v>
      </c>
      <c r="I42" s="152">
        <v>0</v>
      </c>
      <c r="K42" s="232"/>
      <c r="L42" s="233"/>
    </row>
    <row r="43" spans="1:12" x14ac:dyDescent="0.15">
      <c r="C43" s="236"/>
      <c r="D43" s="151">
        <v>0.16</v>
      </c>
      <c r="E43" s="152">
        <v>0</v>
      </c>
      <c r="F43" s="152">
        <v>0</v>
      </c>
      <c r="G43" s="152">
        <v>0</v>
      </c>
      <c r="H43" s="152">
        <v>0</v>
      </c>
      <c r="I43" s="152">
        <v>0</v>
      </c>
      <c r="K43" s="232"/>
      <c r="L43" s="233"/>
    </row>
    <row r="44" spans="1:12" x14ac:dyDescent="0.15">
      <c r="C44" s="236"/>
      <c r="D44" s="151">
        <v>0.17</v>
      </c>
      <c r="E44" s="152">
        <v>0</v>
      </c>
      <c r="F44" s="152">
        <v>0</v>
      </c>
      <c r="G44" s="152">
        <v>0</v>
      </c>
      <c r="H44" s="152">
        <v>0</v>
      </c>
      <c r="I44" s="152">
        <v>0</v>
      </c>
      <c r="K44" s="232"/>
      <c r="L44" s="233"/>
    </row>
    <row r="45" spans="1:12" x14ac:dyDescent="0.15">
      <c r="C45" s="236"/>
      <c r="D45" s="151">
        <v>0.18000000000000002</v>
      </c>
      <c r="E45" s="152">
        <v>0</v>
      </c>
      <c r="F45" s="152">
        <v>0</v>
      </c>
      <c r="G45" s="152">
        <v>0</v>
      </c>
      <c r="H45" s="152">
        <v>0</v>
      </c>
      <c r="I45" s="152">
        <v>0</v>
      </c>
      <c r="K45" s="234"/>
      <c r="L45" s="235"/>
    </row>
  </sheetData>
  <sheetProtection algorithmName="SHA-512" hashValue="FPIS7uiI3Fnbo/TX+9qlaNNmIs4+qr5EQ/QFyjJjhnZzSP4btmdpys0HKRw6exjz2+iWYCnAvcGKaoexlMNTAw==" saltValue="MIJszu70Gx3qSR6cNVcWWQ==" spinCount="100000" sheet="1" objects="1" scenarios="1"/>
  <mergeCells count="5">
    <mergeCell ref="C1:K1"/>
    <mergeCell ref="C36:L36"/>
    <mergeCell ref="E39:I39"/>
    <mergeCell ref="K40:L45"/>
    <mergeCell ref="C41:C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2:N21"/>
  <sheetViews>
    <sheetView workbookViewId="0">
      <selection activeCell="H22" sqref="H22"/>
    </sheetView>
  </sheetViews>
  <sheetFormatPr defaultRowHeight="15" x14ac:dyDescent="0.25"/>
  <cols>
    <col min="1" max="1" width="9.140625" style="46"/>
    <col min="2" max="2" width="6.85546875" style="46" customWidth="1"/>
    <col min="3" max="3" width="10" style="46" customWidth="1"/>
    <col min="4" max="4" width="29.7109375" style="46" customWidth="1"/>
    <col min="5" max="5" width="13.28515625" style="46" customWidth="1"/>
    <col min="6" max="16384" width="9.140625" style="46"/>
  </cols>
  <sheetData>
    <row r="2" spans="1:14" ht="30" x14ac:dyDescent="0.25">
      <c r="A2" s="47" t="s">
        <v>66</v>
      </c>
      <c r="B2" s="49" t="s">
        <v>50</v>
      </c>
      <c r="C2" s="49" t="s">
        <v>21</v>
      </c>
      <c r="D2" s="51" t="s">
        <v>51</v>
      </c>
    </row>
    <row r="3" spans="1:14" x14ac:dyDescent="0.25">
      <c r="B3" s="52">
        <f>SUM(B4:B21)</f>
        <v>10</v>
      </c>
      <c r="C3" s="52">
        <f>SUM(C4:C21)</f>
        <v>0</v>
      </c>
    </row>
    <row r="4" spans="1:14" x14ac:dyDescent="0.25">
      <c r="D4" s="46" t="s">
        <v>52</v>
      </c>
      <c r="E4" s="57"/>
    </row>
    <row r="5" spans="1:14" x14ac:dyDescent="0.25">
      <c r="D5" s="46" t="s">
        <v>53</v>
      </c>
      <c r="E5" s="57"/>
    </row>
    <row r="6" spans="1:14" x14ac:dyDescent="0.25">
      <c r="D6" s="46" t="s">
        <v>54</v>
      </c>
      <c r="E6" s="59"/>
    </row>
    <row r="7" spans="1:14" x14ac:dyDescent="0.25">
      <c r="D7" s="46" t="s">
        <v>55</v>
      </c>
      <c r="E7" s="59"/>
    </row>
    <row r="8" spans="1:14" x14ac:dyDescent="0.25">
      <c r="A8" s="46" t="s">
        <v>122</v>
      </c>
      <c r="B8" s="46">
        <v>3</v>
      </c>
      <c r="D8" s="46" t="s">
        <v>56</v>
      </c>
      <c r="E8" s="55">
        <v>1000</v>
      </c>
      <c r="G8" s="46" t="s">
        <v>5</v>
      </c>
    </row>
    <row r="10" spans="1:14" x14ac:dyDescent="0.25">
      <c r="B10" s="46">
        <v>0.5</v>
      </c>
      <c r="D10" s="46" t="s">
        <v>57</v>
      </c>
      <c r="E10" s="57"/>
      <c r="G10" s="201"/>
      <c r="H10" s="202"/>
      <c r="I10" s="202"/>
      <c r="J10" s="202"/>
      <c r="K10" s="202"/>
      <c r="L10" s="202"/>
      <c r="M10" s="202"/>
      <c r="N10" s="203"/>
    </row>
    <row r="11" spans="1:14" x14ac:dyDescent="0.25">
      <c r="B11" s="46">
        <v>0.5</v>
      </c>
      <c r="D11" s="46" t="s">
        <v>58</v>
      </c>
      <c r="E11" s="58"/>
      <c r="G11" s="204"/>
      <c r="H11" s="205"/>
      <c r="I11" s="205"/>
      <c r="J11" s="205"/>
      <c r="K11" s="205"/>
      <c r="L11" s="205"/>
      <c r="M11" s="205"/>
      <c r="N11" s="206"/>
    </row>
    <row r="12" spans="1:14" x14ac:dyDescent="0.25">
      <c r="B12" s="46">
        <v>0.5</v>
      </c>
      <c r="D12" s="46" t="s">
        <v>59</v>
      </c>
      <c r="E12" s="59"/>
      <c r="G12" s="204"/>
      <c r="H12" s="205"/>
      <c r="I12" s="205"/>
      <c r="J12" s="205"/>
      <c r="K12" s="205"/>
      <c r="L12" s="205"/>
      <c r="M12" s="205"/>
      <c r="N12" s="206"/>
    </row>
    <row r="13" spans="1:14" x14ac:dyDescent="0.25">
      <c r="B13" s="46">
        <v>1.5</v>
      </c>
      <c r="D13" s="46" t="s">
        <v>60</v>
      </c>
      <c r="E13" s="60"/>
      <c r="G13" s="204"/>
      <c r="H13" s="205"/>
      <c r="I13" s="205"/>
      <c r="J13" s="205"/>
      <c r="K13" s="205"/>
      <c r="L13" s="205"/>
      <c r="M13" s="205"/>
      <c r="N13" s="206"/>
    </row>
    <row r="14" spans="1:14" x14ac:dyDescent="0.25">
      <c r="G14" s="204"/>
      <c r="H14" s="205"/>
      <c r="I14" s="205"/>
      <c r="J14" s="205"/>
      <c r="K14" s="205"/>
      <c r="L14" s="205"/>
      <c r="M14" s="205"/>
      <c r="N14" s="206"/>
    </row>
    <row r="15" spans="1:14" x14ac:dyDescent="0.25">
      <c r="D15" s="53" t="s">
        <v>61</v>
      </c>
      <c r="G15" s="207"/>
      <c r="H15" s="208"/>
      <c r="I15" s="208"/>
      <c r="J15" s="208"/>
      <c r="K15" s="208"/>
      <c r="L15" s="208"/>
      <c r="M15" s="208"/>
      <c r="N15" s="209"/>
    </row>
    <row r="16" spans="1:14" x14ac:dyDescent="0.25">
      <c r="B16" s="46">
        <v>2</v>
      </c>
      <c r="D16" s="46" t="s">
        <v>62</v>
      </c>
      <c r="E16" s="56"/>
    </row>
    <row r="17" spans="2:5" x14ac:dyDescent="0.25">
      <c r="B17" s="46">
        <v>2</v>
      </c>
      <c r="D17" s="46" t="s">
        <v>63</v>
      </c>
      <c r="E17" s="56"/>
    </row>
    <row r="18" spans="2:5" x14ac:dyDescent="0.25">
      <c r="E18" s="54"/>
    </row>
    <row r="19" spans="2:5" x14ac:dyDescent="0.25">
      <c r="D19" s="53" t="s">
        <v>64</v>
      </c>
    </row>
    <row r="20" spans="2:5" x14ac:dyDescent="0.25">
      <c r="D20" s="46" t="s">
        <v>75</v>
      </c>
      <c r="E20" s="73"/>
    </row>
    <row r="21" spans="2:5" x14ac:dyDescent="0.25">
      <c r="D21" s="46" t="s">
        <v>65</v>
      </c>
      <c r="E21" s="73"/>
    </row>
  </sheetData>
  <mergeCells count="1">
    <mergeCell ref="G10:N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opLeftCell="T1" zoomScale="62" workbookViewId="0">
      <selection activeCell="T1" sqref="A1:XFD1048576"/>
    </sheetView>
  </sheetViews>
  <sheetFormatPr defaultRowHeight="5.25" x14ac:dyDescent="0.25"/>
  <cols>
    <col min="1" max="1" width="0" style="155" hidden="1" customWidth="1"/>
    <col min="2" max="2" width="6.85546875" style="155" hidden="1" customWidth="1"/>
    <col min="3" max="3" width="10" style="155" hidden="1" customWidth="1"/>
    <col min="4" max="4" width="29.7109375" style="155" hidden="1" customWidth="1"/>
    <col min="5" max="5" width="13.28515625" style="155" hidden="1" customWidth="1"/>
    <col min="6" max="19" width="0" style="155" hidden="1" customWidth="1"/>
    <col min="20" max="16384" width="9.140625" style="155"/>
  </cols>
  <sheetData>
    <row r="2" spans="1:14" x14ac:dyDescent="0.25">
      <c r="A2" s="153" t="s">
        <v>66</v>
      </c>
      <c r="B2" s="114" t="s">
        <v>50</v>
      </c>
      <c r="C2" s="114" t="s">
        <v>21</v>
      </c>
      <c r="D2" s="154" t="s">
        <v>51</v>
      </c>
    </row>
    <row r="3" spans="1:14" x14ac:dyDescent="0.25">
      <c r="B3" s="156">
        <f>SUM(B4:B21)</f>
        <v>10</v>
      </c>
      <c r="C3" s="156">
        <f>SUM(C4:C21)</f>
        <v>0</v>
      </c>
    </row>
    <row r="4" spans="1:14" x14ac:dyDescent="0.25">
      <c r="D4" s="155" t="s">
        <v>52</v>
      </c>
      <c r="E4" s="157">
        <f>'Data Set-FMA00C'!B22</f>
        <v>0.06</v>
      </c>
    </row>
    <row r="5" spans="1:14" x14ac:dyDescent="0.25">
      <c r="D5" s="155" t="s">
        <v>53</v>
      </c>
      <c r="E5" s="157">
        <f>'Data Set-FMA00C'!B23</f>
        <v>7.0000000000000007E-2</v>
      </c>
    </row>
    <row r="6" spans="1:14" x14ac:dyDescent="0.25">
      <c r="D6" s="155" t="s">
        <v>54</v>
      </c>
      <c r="E6" s="158">
        <f>'Data Set-FMA00C'!B24</f>
        <v>40</v>
      </c>
    </row>
    <row r="7" spans="1:14" x14ac:dyDescent="0.25">
      <c r="D7" s="155" t="s">
        <v>55</v>
      </c>
      <c r="E7" s="158">
        <f>'Data Set-FMA00C'!B25</f>
        <v>2</v>
      </c>
    </row>
    <row r="8" spans="1:14" x14ac:dyDescent="0.25">
      <c r="A8" s="155" t="s">
        <v>122</v>
      </c>
      <c r="B8" s="155">
        <v>3</v>
      </c>
      <c r="D8" s="155" t="s">
        <v>56</v>
      </c>
      <c r="E8" s="159">
        <v>1000</v>
      </c>
      <c r="G8" s="155" t="s">
        <v>5</v>
      </c>
    </row>
    <row r="10" spans="1:14" x14ac:dyDescent="0.25">
      <c r="B10" s="155">
        <v>0.5</v>
      </c>
      <c r="C10" s="155">
        <f>IF(E10-'Duration and Mod Duration'!E10=0,0.5,0)</f>
        <v>0</v>
      </c>
      <c r="D10" s="155" t="s">
        <v>57</v>
      </c>
      <c r="E10" s="160">
        <f>E5/E7</f>
        <v>3.5000000000000003E-2</v>
      </c>
      <c r="G10" s="230"/>
      <c r="H10" s="231"/>
      <c r="I10" s="231"/>
      <c r="J10" s="231"/>
      <c r="K10" s="231"/>
      <c r="L10" s="231"/>
      <c r="M10" s="231"/>
      <c r="N10" s="237"/>
    </row>
    <row r="11" spans="1:14" x14ac:dyDescent="0.25">
      <c r="B11" s="155">
        <v>0.5</v>
      </c>
      <c r="C11" s="155">
        <f>IF(E11-'Duration and Mod Duration'!E11=0,0.5,0)</f>
        <v>0</v>
      </c>
      <c r="D11" s="155" t="s">
        <v>58</v>
      </c>
      <c r="E11" s="161">
        <f>E8*(E4/2)</f>
        <v>30</v>
      </c>
      <c r="G11" s="232"/>
      <c r="H11" s="233"/>
      <c r="I11" s="233"/>
      <c r="J11" s="233"/>
      <c r="K11" s="233"/>
      <c r="L11" s="233"/>
      <c r="M11" s="233"/>
      <c r="N11" s="238"/>
    </row>
    <row r="12" spans="1:14" x14ac:dyDescent="0.25">
      <c r="B12" s="155">
        <v>0.5</v>
      </c>
      <c r="C12" s="155">
        <f>IF(E12-'Duration and Mod Duration'!E12=0,0.5,0)</f>
        <v>0</v>
      </c>
      <c r="D12" s="155" t="s">
        <v>59</v>
      </c>
      <c r="E12" s="162">
        <f>E6/E7</f>
        <v>20</v>
      </c>
      <c r="G12" s="232"/>
      <c r="H12" s="233"/>
      <c r="I12" s="233"/>
      <c r="J12" s="233"/>
      <c r="K12" s="233"/>
      <c r="L12" s="233"/>
      <c r="M12" s="233"/>
      <c r="N12" s="238"/>
    </row>
    <row r="13" spans="1:14" x14ac:dyDescent="0.25">
      <c r="B13" s="155">
        <v>1.5</v>
      </c>
      <c r="C13" s="155">
        <f>IF(E13-'Duration and Mod Duration'!E13=0,1.5,0)</f>
        <v>0</v>
      </c>
      <c r="D13" s="155" t="s">
        <v>60</v>
      </c>
      <c r="E13" s="161">
        <f>PV(E10,E6,-E11,-E8)</f>
        <v>893.2246383135124</v>
      </c>
      <c r="G13" s="232"/>
      <c r="H13" s="233"/>
      <c r="I13" s="233"/>
      <c r="J13" s="233"/>
      <c r="K13" s="233"/>
      <c r="L13" s="233"/>
      <c r="M13" s="233"/>
      <c r="N13" s="238"/>
    </row>
    <row r="14" spans="1:14" x14ac:dyDescent="0.25">
      <c r="G14" s="232"/>
      <c r="H14" s="233"/>
      <c r="I14" s="233"/>
      <c r="J14" s="233"/>
      <c r="K14" s="233"/>
      <c r="L14" s="233"/>
      <c r="M14" s="233"/>
      <c r="N14" s="238"/>
    </row>
    <row r="15" spans="1:14" x14ac:dyDescent="0.25">
      <c r="D15" s="154" t="s">
        <v>61</v>
      </c>
      <c r="G15" s="234"/>
      <c r="H15" s="235"/>
      <c r="I15" s="235"/>
      <c r="J15" s="235"/>
      <c r="K15" s="235"/>
      <c r="L15" s="235"/>
      <c r="M15" s="235"/>
      <c r="N15" s="239"/>
    </row>
    <row r="16" spans="1:14" x14ac:dyDescent="0.25">
      <c r="B16" s="155">
        <v>2</v>
      </c>
      <c r="C16" s="155">
        <f>IF(E16-'Duration and Mod Duration'!E16=0,1.5,0)</f>
        <v>0</v>
      </c>
      <c r="D16" s="155" t="s">
        <v>62</v>
      </c>
      <c r="E16" s="163">
        <f>DURATION(E20,E21,E11,E5,E7)</f>
        <v>7.6802462141096441</v>
      </c>
    </row>
    <row r="17" spans="2:5" x14ac:dyDescent="0.25">
      <c r="B17" s="155">
        <v>2</v>
      </c>
      <c r="C17" s="155">
        <f>IF(E17-'Duration and Mod Duration'!E17=0,1.5,0)</f>
        <v>0</v>
      </c>
      <c r="D17" s="155" t="s">
        <v>63</v>
      </c>
      <c r="E17" s="163">
        <f>MDURATION(E20,E21,E11,E5,E7)</f>
        <v>7.4205277431011059</v>
      </c>
    </row>
    <row r="18" spans="2:5" x14ac:dyDescent="0.25">
      <c r="E18" s="158"/>
    </row>
    <row r="19" spans="2:5" x14ac:dyDescent="0.25">
      <c r="D19" s="154" t="s">
        <v>64</v>
      </c>
    </row>
    <row r="20" spans="2:5" x14ac:dyDescent="0.25">
      <c r="D20" s="155" t="s">
        <v>75</v>
      </c>
      <c r="E20" s="164">
        <f>'Data Set-FMA00C'!B27</f>
        <v>40179</v>
      </c>
    </row>
    <row r="21" spans="2:5" x14ac:dyDescent="0.25">
      <c r="D21" s="155" t="s">
        <v>65</v>
      </c>
      <c r="E21" s="164">
        <f>'Data Set-FMA00C'!B28</f>
        <v>47485</v>
      </c>
    </row>
  </sheetData>
  <sheetProtection algorithmName="SHA-512" hashValue="6FdCq9CtT0DgqUtKKKfKRz4Xpr6pHwVBucZxq8O8/1RhSm6Zd1tLEDAnyktZcFVYAPtjQzBzQKc5RpZIsrk9oQ==" saltValue="hQCxyxoqh59608M415qVYg==" spinCount="100000" sheet="1" objects="1" scenarios="1"/>
  <mergeCells count="1">
    <mergeCell ref="G10:N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73"/>
  <sheetViews>
    <sheetView zoomScale="101" workbookViewId="0">
      <selection activeCell="F17" sqref="F17"/>
    </sheetView>
  </sheetViews>
  <sheetFormatPr defaultRowHeight="15" x14ac:dyDescent="0.25"/>
  <cols>
    <col min="1" max="2" width="9.140625" style="44"/>
    <col min="3" max="3" width="27" customWidth="1"/>
    <col min="4" max="4" width="13.85546875" customWidth="1"/>
    <col min="8" max="8" width="18.42578125" customWidth="1"/>
  </cols>
  <sheetData>
    <row r="1" spans="1:21" ht="15.75" x14ac:dyDescent="0.25">
      <c r="C1" s="74" t="s">
        <v>80</v>
      </c>
      <c r="D1" s="44"/>
    </row>
    <row r="2" spans="1:21" x14ac:dyDescent="0.25">
      <c r="C2" s="44"/>
      <c r="D2" s="44"/>
    </row>
    <row r="3" spans="1:21" x14ac:dyDescent="0.25">
      <c r="C3" s="44"/>
      <c r="D3" s="75"/>
    </row>
    <row r="4" spans="1:21" x14ac:dyDescent="0.25">
      <c r="A4" s="44" t="s">
        <v>50</v>
      </c>
      <c r="B4" s="44" t="s">
        <v>97</v>
      </c>
      <c r="C4" s="44"/>
      <c r="D4" s="75"/>
      <c r="H4" s="44"/>
      <c r="I4" s="44"/>
      <c r="J4" s="44"/>
      <c r="K4" s="44"/>
      <c r="L4" s="44"/>
      <c r="M4" s="44"/>
    </row>
    <row r="5" spans="1:21" x14ac:dyDescent="0.25">
      <c r="A5" s="44">
        <f>SUM(A7:A497)</f>
        <v>10</v>
      </c>
      <c r="C5" s="44" t="s">
        <v>81</v>
      </c>
      <c r="D5" s="76">
        <v>251</v>
      </c>
      <c r="H5" s="1" t="s">
        <v>5</v>
      </c>
    </row>
    <row r="6" spans="1:21" x14ac:dyDescent="0.25">
      <c r="C6" s="44" t="s">
        <v>82</v>
      </c>
      <c r="D6" s="44">
        <f>D$5-1</f>
        <v>250</v>
      </c>
    </row>
    <row r="7" spans="1:21" x14ac:dyDescent="0.25">
      <c r="A7" s="44">
        <v>0.5</v>
      </c>
      <c r="C7" s="44" t="s">
        <v>83</v>
      </c>
      <c r="D7" s="78"/>
      <c r="H7" s="64"/>
      <c r="I7" s="65"/>
      <c r="J7" s="65"/>
      <c r="K7" s="65"/>
      <c r="L7" s="65"/>
      <c r="M7" s="65"/>
      <c r="N7" s="65"/>
      <c r="O7" s="66"/>
    </row>
    <row r="8" spans="1:21" x14ac:dyDescent="0.25">
      <c r="A8" s="44">
        <v>0.5</v>
      </c>
      <c r="C8" s="44" t="s">
        <v>84</v>
      </c>
      <c r="D8" s="78"/>
      <c r="H8" s="67"/>
      <c r="I8" s="68"/>
      <c r="J8" s="68"/>
      <c r="K8" s="68"/>
      <c r="L8" s="68"/>
      <c r="M8" s="68"/>
      <c r="N8" s="68"/>
      <c r="O8" s="69"/>
    </row>
    <row r="9" spans="1:21" x14ac:dyDescent="0.25">
      <c r="A9" s="44">
        <v>0.5</v>
      </c>
      <c r="C9" s="44" t="s">
        <v>85</v>
      </c>
      <c r="D9" s="78"/>
      <c r="H9" s="67"/>
      <c r="I9" s="68"/>
      <c r="J9" s="68"/>
      <c r="K9" s="68"/>
      <c r="L9" s="68"/>
      <c r="M9" s="68"/>
      <c r="N9" s="68"/>
      <c r="O9" s="69"/>
    </row>
    <row r="10" spans="1:21" x14ac:dyDescent="0.25">
      <c r="A10" s="44">
        <v>1.5</v>
      </c>
      <c r="C10" s="44" t="s">
        <v>86</v>
      </c>
      <c r="D10" s="79"/>
      <c r="H10" s="67"/>
      <c r="I10" s="68"/>
      <c r="J10" s="68"/>
      <c r="K10" s="68"/>
      <c r="L10" s="68"/>
      <c r="M10" s="68"/>
      <c r="N10" s="68"/>
      <c r="O10" s="69"/>
      <c r="P10" s="44"/>
      <c r="Q10" s="44"/>
      <c r="R10" s="44"/>
      <c r="S10" s="44"/>
      <c r="T10" s="44"/>
      <c r="U10" s="44"/>
    </row>
    <row r="11" spans="1:21" x14ac:dyDescent="0.25">
      <c r="H11" s="67"/>
      <c r="I11" s="68"/>
      <c r="J11" s="68"/>
      <c r="K11" s="68"/>
      <c r="L11" s="68"/>
      <c r="M11" s="68"/>
      <c r="N11" s="68"/>
      <c r="O11" s="69"/>
      <c r="P11" s="44"/>
      <c r="Q11" s="44"/>
      <c r="R11" s="44"/>
      <c r="S11" s="44"/>
      <c r="T11" s="44"/>
      <c r="U11" s="44"/>
    </row>
    <row r="12" spans="1:21" s="44" customFormat="1" x14ac:dyDescent="0.25">
      <c r="A12" s="104">
        <v>2</v>
      </c>
      <c r="H12" s="70"/>
      <c r="I12" s="71"/>
      <c r="J12" s="71"/>
      <c r="K12" s="71"/>
      <c r="L12" s="71"/>
      <c r="M12" s="71"/>
      <c r="N12" s="71"/>
      <c r="O12" s="72"/>
    </row>
    <row r="13" spans="1:21" s="44" customFormat="1" x14ac:dyDescent="0.25">
      <c r="A13" s="44">
        <v>0.5</v>
      </c>
      <c r="C13" t="s">
        <v>96</v>
      </c>
      <c r="D13" s="82"/>
      <c r="E13"/>
      <c r="F13"/>
    </row>
    <row r="14" spans="1:21" s="44" customFormat="1" x14ac:dyDescent="0.25">
      <c r="C14"/>
      <c r="D14"/>
      <c r="E14" t="s">
        <v>76</v>
      </c>
    </row>
    <row r="15" spans="1:21" s="44" customFormat="1" x14ac:dyDescent="0.25">
      <c r="A15" s="44">
        <v>1</v>
      </c>
      <c r="C15" s="81">
        <v>0.95</v>
      </c>
      <c r="D15" s="82"/>
      <c r="E15" s="82"/>
    </row>
    <row r="16" spans="1:21" s="44" customFormat="1" x14ac:dyDescent="0.25">
      <c r="A16" s="44">
        <v>1</v>
      </c>
      <c r="C16" s="77">
        <v>0.97499999999999998</v>
      </c>
      <c r="D16" s="82"/>
      <c r="E16" s="82"/>
    </row>
    <row r="17" spans="1:10" x14ac:dyDescent="0.25">
      <c r="A17" s="44">
        <v>1</v>
      </c>
      <c r="C17" s="81">
        <v>0.99</v>
      </c>
      <c r="D17" s="82"/>
      <c r="E17" s="82"/>
      <c r="F17" s="44"/>
      <c r="G17" s="44"/>
      <c r="H17" s="44"/>
      <c r="I17" s="44"/>
    </row>
    <row r="18" spans="1:10" s="44" customFormat="1" x14ac:dyDescent="0.25"/>
    <row r="19" spans="1:10" s="44" customFormat="1" x14ac:dyDescent="0.25"/>
    <row r="21" spans="1:10" x14ac:dyDescent="0.25">
      <c r="C21" s="80" t="s">
        <v>87</v>
      </c>
      <c r="D21" s="80" t="s">
        <v>88</v>
      </c>
      <c r="E21" s="80" t="s">
        <v>89</v>
      </c>
      <c r="F21" s="80" t="s">
        <v>90</v>
      </c>
      <c r="G21" s="80" t="s">
        <v>91</v>
      </c>
    </row>
    <row r="22" spans="1:10" x14ac:dyDescent="0.25">
      <c r="C22" s="83"/>
      <c r="D22" s="84" t="s">
        <v>92</v>
      </c>
      <c r="E22" s="84" t="s">
        <v>93</v>
      </c>
      <c r="F22" s="84" t="s">
        <v>94</v>
      </c>
      <c r="G22" s="84" t="s">
        <v>95</v>
      </c>
    </row>
    <row r="23" spans="1:10" x14ac:dyDescent="0.25">
      <c r="A23" s="44">
        <v>0.5</v>
      </c>
      <c r="C23" s="105"/>
      <c r="D23" s="82"/>
      <c r="E23" s="82"/>
      <c r="F23" s="82"/>
      <c r="G23" s="82"/>
      <c r="I23" s="82"/>
      <c r="J23" s="82"/>
    </row>
    <row r="24" spans="1:10" x14ac:dyDescent="0.25">
      <c r="A24" s="44">
        <v>0.5</v>
      </c>
      <c r="C24" s="105"/>
      <c r="D24" s="82"/>
      <c r="E24" s="82"/>
      <c r="F24" s="82"/>
      <c r="G24" s="82"/>
      <c r="I24" s="82"/>
      <c r="J24" s="82"/>
    </row>
    <row r="25" spans="1:10" x14ac:dyDescent="0.25">
      <c r="A25" s="44">
        <v>0.5</v>
      </c>
      <c r="C25" s="105"/>
      <c r="D25" s="82"/>
      <c r="E25" s="82"/>
      <c r="F25" s="82"/>
      <c r="G25" s="82"/>
      <c r="I25" s="82"/>
      <c r="J25" s="82"/>
    </row>
    <row r="26" spans="1:10" x14ac:dyDescent="0.25">
      <c r="C26" s="105"/>
      <c r="D26" s="82"/>
      <c r="E26" s="82"/>
      <c r="F26" s="82"/>
      <c r="G26" s="82"/>
      <c r="I26" s="82"/>
      <c r="J26" s="82"/>
    </row>
    <row r="27" spans="1:10" x14ac:dyDescent="0.25">
      <c r="C27" s="105"/>
      <c r="D27" s="82"/>
      <c r="E27" s="82"/>
      <c r="F27" s="82"/>
      <c r="G27" s="82"/>
      <c r="I27" s="82"/>
      <c r="J27" s="82"/>
    </row>
    <row r="28" spans="1:10" x14ac:dyDescent="0.25">
      <c r="C28" s="105"/>
      <c r="D28" s="82"/>
      <c r="E28" s="82"/>
      <c r="F28" s="82"/>
      <c r="G28" s="82"/>
      <c r="I28" s="82"/>
      <c r="J28" s="82"/>
    </row>
    <row r="29" spans="1:10" x14ac:dyDescent="0.25">
      <c r="C29" s="105"/>
      <c r="D29" s="82"/>
      <c r="E29" s="82"/>
      <c r="F29" s="82"/>
      <c r="G29" s="82"/>
      <c r="I29" s="82"/>
      <c r="J29" s="82"/>
    </row>
    <row r="30" spans="1:10" x14ac:dyDescent="0.25">
      <c r="C30" s="105"/>
      <c r="D30" s="82"/>
      <c r="E30" s="82"/>
      <c r="F30" s="82"/>
      <c r="G30" s="82"/>
      <c r="I30" s="82"/>
      <c r="J30" s="82"/>
    </row>
    <row r="31" spans="1:10" x14ac:dyDescent="0.25">
      <c r="C31" s="105"/>
      <c r="D31" s="82"/>
      <c r="E31" s="82"/>
      <c r="F31" s="82"/>
      <c r="G31" s="82"/>
      <c r="I31" s="82"/>
      <c r="J31" s="82"/>
    </row>
    <row r="32" spans="1:10" x14ac:dyDescent="0.25">
      <c r="C32" s="105"/>
      <c r="D32" s="82"/>
      <c r="E32" s="82"/>
      <c r="F32" s="82"/>
      <c r="G32" s="82"/>
      <c r="I32" s="82"/>
      <c r="J32" s="82"/>
    </row>
    <row r="33" spans="3:10" x14ac:dyDescent="0.25">
      <c r="C33" s="105"/>
      <c r="D33" s="82"/>
      <c r="E33" s="82"/>
      <c r="F33" s="82"/>
      <c r="G33" s="82"/>
      <c r="I33" s="82"/>
      <c r="J33" s="82"/>
    </row>
    <row r="34" spans="3:10" x14ac:dyDescent="0.25">
      <c r="C34" s="105"/>
      <c r="D34" s="82"/>
      <c r="E34" s="82"/>
      <c r="F34" s="82"/>
      <c r="G34" s="82"/>
      <c r="I34" s="82"/>
      <c r="J34" s="82"/>
    </row>
    <row r="35" spans="3:10" x14ac:dyDescent="0.25">
      <c r="C35" s="105"/>
      <c r="D35" s="82"/>
      <c r="E35" s="82"/>
      <c r="F35" s="82"/>
      <c r="G35" s="82"/>
      <c r="I35" s="82"/>
      <c r="J35" s="82"/>
    </row>
    <row r="36" spans="3:10" x14ac:dyDescent="0.25">
      <c r="C36" s="105"/>
      <c r="D36" s="82"/>
      <c r="E36" s="82"/>
      <c r="F36" s="82"/>
      <c r="G36" s="82"/>
      <c r="I36" s="82"/>
      <c r="J36" s="82"/>
    </row>
    <row r="37" spans="3:10" x14ac:dyDescent="0.25">
      <c r="C37" s="105"/>
      <c r="D37" s="82"/>
      <c r="E37" s="82"/>
      <c r="F37" s="82"/>
      <c r="G37" s="82"/>
      <c r="I37" s="82"/>
      <c r="J37" s="82"/>
    </row>
    <row r="38" spans="3:10" x14ac:dyDescent="0.25">
      <c r="C38" s="105"/>
      <c r="D38" s="82"/>
      <c r="E38" s="82"/>
      <c r="F38" s="82"/>
      <c r="G38" s="82"/>
      <c r="I38" s="82"/>
      <c r="J38" s="82"/>
    </row>
    <row r="39" spans="3:10" x14ac:dyDescent="0.25">
      <c r="C39" s="105"/>
      <c r="D39" s="82"/>
      <c r="E39" s="82"/>
      <c r="F39" s="82"/>
      <c r="G39" s="82"/>
      <c r="I39" s="82"/>
      <c r="J39" s="82"/>
    </row>
    <row r="40" spans="3:10" x14ac:dyDescent="0.25">
      <c r="C40" s="105"/>
      <c r="D40" s="82"/>
      <c r="E40" s="82"/>
      <c r="F40" s="82"/>
      <c r="G40" s="82"/>
      <c r="I40" s="82"/>
      <c r="J40" s="82"/>
    </row>
    <row r="41" spans="3:10" x14ac:dyDescent="0.25">
      <c r="C41" s="105"/>
      <c r="D41" s="82"/>
      <c r="E41" s="82"/>
      <c r="F41" s="82"/>
      <c r="G41" s="82"/>
      <c r="I41" s="82"/>
      <c r="J41" s="82"/>
    </row>
    <row r="42" spans="3:10" x14ac:dyDescent="0.25">
      <c r="C42" s="105"/>
      <c r="D42" s="82"/>
      <c r="E42" s="82"/>
      <c r="F42" s="82"/>
      <c r="G42" s="82"/>
      <c r="I42" s="82"/>
      <c r="J42" s="82"/>
    </row>
    <row r="43" spans="3:10" x14ac:dyDescent="0.25">
      <c r="C43" s="105"/>
      <c r="D43" s="82"/>
      <c r="E43" s="82"/>
      <c r="F43" s="82"/>
      <c r="G43" s="82"/>
      <c r="I43" s="82"/>
      <c r="J43" s="82"/>
    </row>
    <row r="44" spans="3:10" x14ac:dyDescent="0.25">
      <c r="C44" s="105"/>
      <c r="D44" s="82"/>
      <c r="E44" s="82"/>
      <c r="F44" s="82"/>
      <c r="G44" s="82"/>
      <c r="I44" s="82"/>
      <c r="J44" s="82"/>
    </row>
    <row r="45" spans="3:10" x14ac:dyDescent="0.25">
      <c r="C45" s="105"/>
      <c r="D45" s="82"/>
      <c r="E45" s="82"/>
      <c r="F45" s="82"/>
      <c r="G45" s="82"/>
      <c r="I45" s="82"/>
      <c r="J45" s="82"/>
    </row>
    <row r="46" spans="3:10" x14ac:dyDescent="0.25">
      <c r="C46" s="105"/>
      <c r="D46" s="82"/>
      <c r="E46" s="82"/>
      <c r="F46" s="82"/>
      <c r="G46" s="82"/>
      <c r="I46" s="82"/>
      <c r="J46" s="82"/>
    </row>
    <row r="47" spans="3:10" x14ac:dyDescent="0.25">
      <c r="C47" s="105"/>
      <c r="D47" s="82"/>
      <c r="E47" s="82"/>
      <c r="F47" s="82"/>
      <c r="G47" s="82"/>
      <c r="I47" s="82"/>
      <c r="J47" s="82"/>
    </row>
    <row r="48" spans="3:10" x14ac:dyDescent="0.25">
      <c r="C48" s="105"/>
      <c r="D48" s="82"/>
      <c r="E48" s="82"/>
      <c r="F48" s="82"/>
      <c r="G48" s="82"/>
      <c r="I48" s="82"/>
      <c r="J48" s="82"/>
    </row>
    <row r="49" spans="3:10" x14ac:dyDescent="0.25">
      <c r="C49" s="105"/>
      <c r="D49" s="82"/>
      <c r="E49" s="82"/>
      <c r="F49" s="82"/>
      <c r="G49" s="82"/>
      <c r="I49" s="82"/>
      <c r="J49" s="82"/>
    </row>
    <row r="50" spans="3:10" x14ac:dyDescent="0.25">
      <c r="C50" s="105"/>
      <c r="D50" s="82"/>
      <c r="E50" s="82"/>
      <c r="F50" s="82"/>
      <c r="G50" s="82"/>
      <c r="I50" s="82"/>
      <c r="J50" s="82"/>
    </row>
    <row r="51" spans="3:10" x14ac:dyDescent="0.25">
      <c r="C51" s="105"/>
      <c r="D51" s="82"/>
      <c r="E51" s="82"/>
      <c r="F51" s="82"/>
      <c r="G51" s="82"/>
      <c r="I51" s="82"/>
      <c r="J51" s="82"/>
    </row>
    <row r="52" spans="3:10" x14ac:dyDescent="0.25">
      <c r="C52" s="105"/>
      <c r="D52" s="82"/>
      <c r="E52" s="82"/>
      <c r="F52" s="82"/>
      <c r="G52" s="82"/>
      <c r="I52" s="82"/>
      <c r="J52" s="82"/>
    </row>
    <row r="53" spans="3:10" x14ac:dyDescent="0.25">
      <c r="C53" s="105"/>
      <c r="D53" s="82"/>
      <c r="E53" s="82"/>
      <c r="F53" s="82"/>
      <c r="G53" s="82"/>
      <c r="I53" s="82"/>
      <c r="J53" s="82"/>
    </row>
    <row r="54" spans="3:10" x14ac:dyDescent="0.25">
      <c r="C54" s="105"/>
      <c r="D54" s="82"/>
      <c r="E54" s="82"/>
      <c r="F54" s="82"/>
      <c r="G54" s="82"/>
      <c r="I54" s="82"/>
      <c r="J54" s="82"/>
    </row>
    <row r="55" spans="3:10" x14ac:dyDescent="0.25">
      <c r="C55" s="105"/>
      <c r="D55" s="82"/>
      <c r="E55" s="82"/>
      <c r="F55" s="82"/>
      <c r="G55" s="82"/>
      <c r="I55" s="82"/>
      <c r="J55" s="82"/>
    </row>
    <row r="56" spans="3:10" x14ac:dyDescent="0.25">
      <c r="C56" s="105"/>
      <c r="D56" s="82"/>
      <c r="E56" s="82"/>
      <c r="F56" s="82"/>
      <c r="G56" s="82"/>
      <c r="I56" s="82"/>
      <c r="J56" s="82"/>
    </row>
    <row r="57" spans="3:10" x14ac:dyDescent="0.25">
      <c r="C57" s="105"/>
      <c r="D57" s="82"/>
      <c r="E57" s="82"/>
      <c r="F57" s="82"/>
      <c r="G57" s="82"/>
      <c r="I57" s="82"/>
      <c r="J57" s="82"/>
    </row>
    <row r="58" spans="3:10" x14ac:dyDescent="0.25">
      <c r="C58" s="105"/>
      <c r="D58" s="82"/>
      <c r="E58" s="82"/>
      <c r="F58" s="82"/>
      <c r="G58" s="82"/>
      <c r="I58" s="82"/>
      <c r="J58" s="82"/>
    </row>
    <row r="59" spans="3:10" x14ac:dyDescent="0.25">
      <c r="C59" s="105"/>
      <c r="D59" s="82"/>
      <c r="E59" s="82"/>
      <c r="F59" s="82"/>
      <c r="G59" s="82"/>
      <c r="I59" s="82"/>
      <c r="J59" s="82"/>
    </row>
    <row r="60" spans="3:10" x14ac:dyDescent="0.25">
      <c r="C60" s="105"/>
      <c r="D60" s="82"/>
      <c r="E60" s="82"/>
      <c r="F60" s="82"/>
      <c r="G60" s="82"/>
      <c r="I60" s="82"/>
      <c r="J60" s="82"/>
    </row>
    <row r="61" spans="3:10" x14ac:dyDescent="0.25">
      <c r="C61" s="105"/>
      <c r="D61" s="82"/>
      <c r="E61" s="82"/>
      <c r="F61" s="82"/>
      <c r="G61" s="82"/>
      <c r="I61" s="82"/>
      <c r="J61" s="82"/>
    </row>
    <row r="62" spans="3:10" x14ac:dyDescent="0.25">
      <c r="C62" s="105"/>
      <c r="D62" s="82"/>
      <c r="E62" s="82"/>
      <c r="F62" s="82"/>
      <c r="G62" s="82"/>
      <c r="I62" s="82"/>
      <c r="J62" s="82"/>
    </row>
    <row r="63" spans="3:10" x14ac:dyDescent="0.25">
      <c r="C63" s="105"/>
      <c r="D63" s="82"/>
      <c r="E63" s="82"/>
      <c r="F63" s="82"/>
      <c r="G63" s="82"/>
      <c r="I63" s="82"/>
      <c r="J63" s="82"/>
    </row>
    <row r="64" spans="3:10" x14ac:dyDescent="0.25">
      <c r="C64" s="105"/>
      <c r="D64" s="82"/>
      <c r="E64" s="82"/>
      <c r="F64" s="82"/>
      <c r="G64" s="82"/>
      <c r="I64" s="82"/>
      <c r="J64" s="82"/>
    </row>
    <row r="65" spans="3:10" x14ac:dyDescent="0.25">
      <c r="C65" s="105"/>
      <c r="D65" s="82"/>
      <c r="E65" s="82"/>
      <c r="F65" s="82"/>
      <c r="G65" s="82"/>
      <c r="I65" s="82"/>
      <c r="J65" s="82"/>
    </row>
    <row r="66" spans="3:10" x14ac:dyDescent="0.25">
      <c r="C66" s="105"/>
      <c r="D66" s="82"/>
      <c r="E66" s="82"/>
      <c r="F66" s="82"/>
      <c r="G66" s="82"/>
      <c r="I66" s="82"/>
      <c r="J66" s="82"/>
    </row>
    <row r="67" spans="3:10" x14ac:dyDescent="0.25">
      <c r="C67" s="105"/>
      <c r="D67" s="82"/>
      <c r="E67" s="82"/>
      <c r="F67" s="82"/>
      <c r="G67" s="82"/>
      <c r="I67" s="82"/>
      <c r="J67" s="82"/>
    </row>
    <row r="68" spans="3:10" x14ac:dyDescent="0.25">
      <c r="C68" s="105"/>
      <c r="D68" s="82"/>
      <c r="E68" s="82"/>
      <c r="F68" s="82"/>
      <c r="G68" s="82"/>
      <c r="I68" s="82"/>
      <c r="J68" s="82"/>
    </row>
    <row r="69" spans="3:10" x14ac:dyDescent="0.25">
      <c r="C69" s="105"/>
      <c r="D69" s="82"/>
      <c r="E69" s="82"/>
      <c r="F69" s="82"/>
      <c r="G69" s="82"/>
      <c r="I69" s="82"/>
      <c r="J69" s="82"/>
    </row>
    <row r="70" spans="3:10" x14ac:dyDescent="0.25">
      <c r="C70" s="105"/>
      <c r="D70" s="82"/>
      <c r="E70" s="82"/>
      <c r="F70" s="82"/>
      <c r="G70" s="82"/>
      <c r="I70" s="82"/>
      <c r="J70" s="82"/>
    </row>
    <row r="71" spans="3:10" x14ac:dyDescent="0.25">
      <c r="C71" s="105"/>
      <c r="D71" s="82"/>
      <c r="E71" s="82"/>
      <c r="F71" s="82"/>
      <c r="G71" s="82"/>
      <c r="I71" s="82"/>
      <c r="J71" s="82"/>
    </row>
    <row r="72" spans="3:10" x14ac:dyDescent="0.25">
      <c r="C72" s="105"/>
      <c r="D72" s="82"/>
      <c r="E72" s="82"/>
      <c r="F72" s="82"/>
      <c r="G72" s="82"/>
      <c r="I72" s="82"/>
      <c r="J72" s="82"/>
    </row>
    <row r="73" spans="3:10" x14ac:dyDescent="0.25">
      <c r="C73" s="105"/>
      <c r="D73" s="82"/>
      <c r="E73" s="82"/>
      <c r="F73" s="82"/>
      <c r="G73" s="82"/>
      <c r="I73" s="82"/>
      <c r="J73" s="82"/>
    </row>
    <row r="74" spans="3:10" x14ac:dyDescent="0.25">
      <c r="C74" s="105"/>
      <c r="D74" s="82"/>
      <c r="E74" s="82"/>
      <c r="F74" s="82"/>
      <c r="G74" s="82"/>
      <c r="I74" s="82"/>
      <c r="J74" s="82"/>
    </row>
    <row r="75" spans="3:10" x14ac:dyDescent="0.25">
      <c r="C75" s="105"/>
      <c r="D75" s="82"/>
      <c r="E75" s="82"/>
      <c r="F75" s="82"/>
      <c r="G75" s="82"/>
      <c r="I75" s="82"/>
      <c r="J75" s="82"/>
    </row>
    <row r="76" spans="3:10" x14ac:dyDescent="0.25">
      <c r="C76" s="105"/>
      <c r="D76" s="82"/>
      <c r="E76" s="82"/>
      <c r="F76" s="82"/>
      <c r="G76" s="82"/>
      <c r="I76" s="82"/>
      <c r="J76" s="82"/>
    </row>
    <row r="77" spans="3:10" x14ac:dyDescent="0.25">
      <c r="C77" s="105"/>
      <c r="D77" s="82"/>
      <c r="E77" s="82"/>
      <c r="F77" s="82"/>
      <c r="G77" s="82"/>
      <c r="I77" s="82"/>
      <c r="J77" s="82"/>
    </row>
    <row r="78" spans="3:10" x14ac:dyDescent="0.25">
      <c r="C78" s="105"/>
      <c r="D78" s="82"/>
      <c r="E78" s="82"/>
      <c r="F78" s="82"/>
      <c r="G78" s="82"/>
      <c r="I78" s="82"/>
      <c r="J78" s="82"/>
    </row>
    <row r="79" spans="3:10" x14ac:dyDescent="0.25">
      <c r="C79" s="105"/>
      <c r="D79" s="82"/>
      <c r="E79" s="82"/>
      <c r="F79" s="82"/>
      <c r="G79" s="82"/>
      <c r="I79" s="82"/>
      <c r="J79" s="82"/>
    </row>
    <row r="80" spans="3:10" x14ac:dyDescent="0.25">
      <c r="C80" s="105"/>
      <c r="D80" s="82"/>
      <c r="E80" s="82"/>
      <c r="F80" s="82"/>
      <c r="G80" s="82"/>
      <c r="I80" s="82"/>
      <c r="J80" s="82"/>
    </row>
    <row r="81" spans="3:10" x14ac:dyDescent="0.25">
      <c r="C81" s="105"/>
      <c r="D81" s="82"/>
      <c r="E81" s="82"/>
      <c r="F81" s="82"/>
      <c r="G81" s="82"/>
      <c r="I81" s="82"/>
      <c r="J81" s="82"/>
    </row>
    <row r="82" spans="3:10" x14ac:dyDescent="0.25">
      <c r="C82" s="105"/>
      <c r="D82" s="82"/>
      <c r="E82" s="82"/>
      <c r="F82" s="82"/>
      <c r="G82" s="82"/>
      <c r="I82" s="82"/>
      <c r="J82" s="82"/>
    </row>
    <row r="83" spans="3:10" x14ac:dyDescent="0.25">
      <c r="C83" s="105"/>
      <c r="D83" s="82"/>
      <c r="E83" s="82"/>
      <c r="F83" s="82"/>
      <c r="G83" s="82"/>
      <c r="I83" s="82"/>
      <c r="J83" s="82"/>
    </row>
    <row r="84" spans="3:10" x14ac:dyDescent="0.25">
      <c r="C84" s="105"/>
      <c r="D84" s="82"/>
      <c r="E84" s="82"/>
      <c r="F84" s="82"/>
      <c r="G84" s="82"/>
      <c r="I84" s="82"/>
      <c r="J84" s="82"/>
    </row>
    <row r="85" spans="3:10" x14ac:dyDescent="0.25">
      <c r="C85" s="105"/>
      <c r="D85" s="82"/>
      <c r="E85" s="82"/>
      <c r="F85" s="82"/>
      <c r="G85" s="82"/>
      <c r="I85" s="82"/>
      <c r="J85" s="82"/>
    </row>
    <row r="86" spans="3:10" x14ac:dyDescent="0.25">
      <c r="C86" s="105"/>
      <c r="D86" s="82"/>
      <c r="E86" s="82"/>
      <c r="F86" s="82"/>
      <c r="G86" s="82"/>
      <c r="I86" s="82"/>
      <c r="J86" s="82"/>
    </row>
    <row r="87" spans="3:10" x14ac:dyDescent="0.25">
      <c r="C87" s="105"/>
      <c r="D87" s="82"/>
      <c r="E87" s="82"/>
      <c r="F87" s="82"/>
      <c r="G87" s="82"/>
      <c r="I87" s="82"/>
      <c r="J87" s="82"/>
    </row>
    <row r="88" spans="3:10" x14ac:dyDescent="0.25">
      <c r="C88" s="105"/>
      <c r="D88" s="82"/>
      <c r="E88" s="82"/>
      <c r="F88" s="82"/>
      <c r="G88" s="82"/>
      <c r="I88" s="82"/>
      <c r="J88" s="82"/>
    </row>
    <row r="89" spans="3:10" x14ac:dyDescent="0.25">
      <c r="C89" s="105"/>
      <c r="D89" s="82"/>
      <c r="E89" s="82"/>
      <c r="F89" s="82"/>
      <c r="G89" s="82"/>
      <c r="I89" s="82"/>
      <c r="J89" s="82"/>
    </row>
    <row r="90" spans="3:10" x14ac:dyDescent="0.25">
      <c r="C90" s="105"/>
      <c r="D90" s="82"/>
      <c r="E90" s="82"/>
      <c r="F90" s="82"/>
      <c r="G90" s="82"/>
      <c r="I90" s="82"/>
      <c r="J90" s="82"/>
    </row>
    <row r="91" spans="3:10" x14ac:dyDescent="0.25">
      <c r="C91" s="105"/>
      <c r="D91" s="82"/>
      <c r="E91" s="82"/>
      <c r="F91" s="82"/>
      <c r="G91" s="82"/>
      <c r="I91" s="82"/>
      <c r="J91" s="82"/>
    </row>
    <row r="92" spans="3:10" x14ac:dyDescent="0.25">
      <c r="C92" s="105"/>
      <c r="D92" s="82"/>
      <c r="E92" s="82"/>
      <c r="F92" s="82"/>
      <c r="G92" s="82"/>
      <c r="I92" s="82"/>
      <c r="J92" s="82"/>
    </row>
    <row r="93" spans="3:10" x14ac:dyDescent="0.25">
      <c r="C93" s="105"/>
      <c r="D93" s="82"/>
      <c r="E93" s="82"/>
      <c r="F93" s="82"/>
      <c r="G93" s="82"/>
      <c r="I93" s="82"/>
      <c r="J93" s="82"/>
    </row>
    <row r="94" spans="3:10" x14ac:dyDescent="0.25">
      <c r="C94" s="105"/>
      <c r="D94" s="82"/>
      <c r="E94" s="82"/>
      <c r="F94" s="82"/>
      <c r="G94" s="82"/>
      <c r="I94" s="82"/>
      <c r="J94" s="82"/>
    </row>
    <row r="95" spans="3:10" x14ac:dyDescent="0.25">
      <c r="C95" s="105"/>
      <c r="D95" s="82"/>
      <c r="E95" s="82"/>
      <c r="F95" s="82"/>
      <c r="G95" s="82"/>
      <c r="I95" s="82"/>
      <c r="J95" s="82"/>
    </row>
    <row r="96" spans="3:10" x14ac:dyDescent="0.25">
      <c r="C96" s="105"/>
      <c r="D96" s="82"/>
      <c r="E96" s="82"/>
      <c r="F96" s="82"/>
      <c r="G96" s="82"/>
      <c r="I96" s="82"/>
      <c r="J96" s="82"/>
    </row>
    <row r="97" spans="3:10" x14ac:dyDescent="0.25">
      <c r="C97" s="105"/>
      <c r="D97" s="82"/>
      <c r="E97" s="82"/>
      <c r="F97" s="82"/>
      <c r="G97" s="82"/>
      <c r="I97" s="82"/>
      <c r="J97" s="82"/>
    </row>
    <row r="98" spans="3:10" x14ac:dyDescent="0.25">
      <c r="C98" s="105"/>
      <c r="D98" s="82"/>
      <c r="E98" s="82"/>
      <c r="F98" s="82"/>
      <c r="G98" s="82"/>
      <c r="I98" s="82"/>
      <c r="J98" s="82"/>
    </row>
    <row r="99" spans="3:10" x14ac:dyDescent="0.25">
      <c r="C99" s="105"/>
      <c r="D99" s="82"/>
      <c r="E99" s="82"/>
      <c r="F99" s="82"/>
      <c r="G99" s="82"/>
      <c r="I99" s="82"/>
      <c r="J99" s="82"/>
    </row>
    <row r="100" spans="3:10" x14ac:dyDescent="0.25">
      <c r="C100" s="105"/>
      <c r="D100" s="82"/>
      <c r="E100" s="82"/>
      <c r="F100" s="82"/>
      <c r="G100" s="82"/>
      <c r="I100" s="82"/>
      <c r="J100" s="82"/>
    </row>
    <row r="101" spans="3:10" x14ac:dyDescent="0.25">
      <c r="C101" s="105"/>
      <c r="D101" s="82"/>
      <c r="E101" s="82"/>
      <c r="F101" s="82"/>
      <c r="G101" s="82"/>
      <c r="I101" s="82"/>
      <c r="J101" s="82"/>
    </row>
    <row r="102" spans="3:10" x14ac:dyDescent="0.25">
      <c r="C102" s="105"/>
      <c r="D102" s="82"/>
      <c r="E102" s="82"/>
      <c r="F102" s="82"/>
      <c r="G102" s="82"/>
      <c r="I102" s="82"/>
      <c r="J102" s="82"/>
    </row>
    <row r="103" spans="3:10" x14ac:dyDescent="0.25">
      <c r="C103" s="105"/>
      <c r="D103" s="82"/>
      <c r="E103" s="82"/>
      <c r="F103" s="82"/>
      <c r="G103" s="82"/>
      <c r="I103" s="82"/>
      <c r="J103" s="82"/>
    </row>
    <row r="104" spans="3:10" x14ac:dyDescent="0.25">
      <c r="C104" s="105"/>
      <c r="D104" s="82"/>
      <c r="E104" s="82"/>
      <c r="F104" s="82"/>
      <c r="G104" s="82"/>
      <c r="I104" s="82"/>
      <c r="J104" s="82"/>
    </row>
    <row r="105" spans="3:10" x14ac:dyDescent="0.25">
      <c r="C105" s="105"/>
      <c r="D105" s="82"/>
      <c r="E105" s="82"/>
      <c r="F105" s="82"/>
      <c r="G105" s="82"/>
      <c r="I105" s="82"/>
      <c r="J105" s="82"/>
    </row>
    <row r="106" spans="3:10" x14ac:dyDescent="0.25">
      <c r="C106" s="105"/>
      <c r="D106" s="82"/>
      <c r="E106" s="82"/>
      <c r="F106" s="82"/>
      <c r="G106" s="82"/>
      <c r="I106" s="82"/>
      <c r="J106" s="82"/>
    </row>
    <row r="107" spans="3:10" x14ac:dyDescent="0.25">
      <c r="C107" s="105"/>
      <c r="D107" s="82"/>
      <c r="E107" s="82"/>
      <c r="F107" s="82"/>
      <c r="G107" s="82"/>
      <c r="I107" s="82"/>
      <c r="J107" s="82"/>
    </row>
    <row r="108" spans="3:10" x14ac:dyDescent="0.25">
      <c r="C108" s="105"/>
      <c r="D108" s="82"/>
      <c r="E108" s="82"/>
      <c r="F108" s="82"/>
      <c r="G108" s="82"/>
      <c r="I108" s="82"/>
      <c r="J108" s="82"/>
    </row>
    <row r="109" spans="3:10" x14ac:dyDescent="0.25">
      <c r="C109" s="105"/>
      <c r="D109" s="82"/>
      <c r="E109" s="82"/>
      <c r="F109" s="82"/>
      <c r="G109" s="82"/>
      <c r="I109" s="82"/>
      <c r="J109" s="82"/>
    </row>
    <row r="110" spans="3:10" x14ac:dyDescent="0.25">
      <c r="C110" s="105"/>
      <c r="D110" s="82"/>
      <c r="E110" s="82"/>
      <c r="F110" s="82"/>
      <c r="G110" s="82"/>
      <c r="I110" s="82"/>
      <c r="J110" s="82"/>
    </row>
    <row r="111" spans="3:10" x14ac:dyDescent="0.25">
      <c r="C111" s="105"/>
      <c r="D111" s="82"/>
      <c r="E111" s="82"/>
      <c r="F111" s="82"/>
      <c r="G111" s="82"/>
      <c r="I111" s="82"/>
      <c r="J111" s="82"/>
    </row>
    <row r="112" spans="3:10" x14ac:dyDescent="0.25">
      <c r="C112" s="105"/>
      <c r="D112" s="82"/>
      <c r="E112" s="82"/>
      <c r="F112" s="82"/>
      <c r="G112" s="82"/>
      <c r="I112" s="82"/>
      <c r="J112" s="82"/>
    </row>
    <row r="113" spans="3:10" x14ac:dyDescent="0.25">
      <c r="C113" s="105"/>
      <c r="D113" s="82"/>
      <c r="E113" s="82"/>
      <c r="F113" s="82"/>
      <c r="G113" s="82"/>
      <c r="I113" s="82"/>
      <c r="J113" s="82"/>
    </row>
    <row r="114" spans="3:10" x14ac:dyDescent="0.25">
      <c r="C114" s="105"/>
      <c r="D114" s="82"/>
      <c r="E114" s="82"/>
      <c r="F114" s="82"/>
      <c r="G114" s="82"/>
      <c r="I114" s="82"/>
      <c r="J114" s="82"/>
    </row>
    <row r="115" spans="3:10" x14ac:dyDescent="0.25">
      <c r="C115" s="105"/>
      <c r="D115" s="82"/>
      <c r="E115" s="82"/>
      <c r="F115" s="82"/>
      <c r="G115" s="82"/>
      <c r="I115" s="82"/>
      <c r="J115" s="82"/>
    </row>
    <row r="116" spans="3:10" x14ac:dyDescent="0.25">
      <c r="C116" s="105"/>
      <c r="D116" s="82"/>
      <c r="E116" s="82"/>
      <c r="F116" s="82"/>
      <c r="G116" s="82"/>
      <c r="I116" s="82"/>
      <c r="J116" s="82"/>
    </row>
    <row r="117" spans="3:10" x14ac:dyDescent="0.25">
      <c r="C117" s="105"/>
      <c r="D117" s="82"/>
      <c r="E117" s="82"/>
      <c r="F117" s="82"/>
      <c r="G117" s="82"/>
      <c r="I117" s="82"/>
      <c r="J117" s="82"/>
    </row>
    <row r="118" spans="3:10" x14ac:dyDescent="0.25">
      <c r="C118" s="105"/>
      <c r="D118" s="82"/>
      <c r="E118" s="82"/>
      <c r="F118" s="82"/>
      <c r="G118" s="82"/>
      <c r="I118" s="82"/>
      <c r="J118" s="82"/>
    </row>
    <row r="119" spans="3:10" x14ac:dyDescent="0.25">
      <c r="C119" s="105"/>
      <c r="D119" s="82"/>
      <c r="E119" s="82"/>
      <c r="F119" s="82"/>
      <c r="G119" s="82"/>
      <c r="I119" s="82"/>
      <c r="J119" s="82"/>
    </row>
    <row r="120" spans="3:10" x14ac:dyDescent="0.25">
      <c r="C120" s="105"/>
      <c r="D120" s="82"/>
      <c r="E120" s="82"/>
      <c r="F120" s="82"/>
      <c r="G120" s="82"/>
      <c r="I120" s="82"/>
      <c r="J120" s="82"/>
    </row>
    <row r="121" spans="3:10" x14ac:dyDescent="0.25">
      <c r="C121" s="105"/>
      <c r="D121" s="82"/>
      <c r="E121" s="82"/>
      <c r="F121" s="82"/>
      <c r="G121" s="82"/>
      <c r="I121" s="82"/>
      <c r="J121" s="82"/>
    </row>
    <row r="122" spans="3:10" x14ac:dyDescent="0.25">
      <c r="C122" s="105"/>
      <c r="D122" s="82"/>
      <c r="E122" s="82"/>
      <c r="F122" s="82"/>
      <c r="G122" s="82"/>
      <c r="I122" s="82"/>
      <c r="J122" s="82"/>
    </row>
    <row r="123" spans="3:10" x14ac:dyDescent="0.25">
      <c r="C123" s="105"/>
      <c r="D123" s="82"/>
      <c r="E123" s="82"/>
      <c r="F123" s="82"/>
      <c r="G123" s="82"/>
      <c r="I123" s="82"/>
      <c r="J123" s="82"/>
    </row>
    <row r="124" spans="3:10" x14ac:dyDescent="0.25">
      <c r="C124" s="105"/>
      <c r="D124" s="82"/>
      <c r="E124" s="82"/>
      <c r="F124" s="82"/>
      <c r="G124" s="82"/>
      <c r="I124" s="82"/>
      <c r="J124" s="82"/>
    </row>
    <row r="125" spans="3:10" x14ac:dyDescent="0.25">
      <c r="C125" s="105"/>
      <c r="D125" s="82"/>
      <c r="E125" s="82"/>
      <c r="F125" s="82"/>
      <c r="G125" s="82"/>
      <c r="I125" s="82"/>
      <c r="J125" s="82"/>
    </row>
    <row r="126" spans="3:10" x14ac:dyDescent="0.25">
      <c r="C126" s="105"/>
      <c r="D126" s="82"/>
      <c r="E126" s="82"/>
      <c r="F126" s="82"/>
      <c r="G126" s="82"/>
      <c r="I126" s="82"/>
      <c r="J126" s="82"/>
    </row>
    <row r="127" spans="3:10" x14ac:dyDescent="0.25">
      <c r="C127" s="105"/>
      <c r="D127" s="82"/>
      <c r="E127" s="82"/>
      <c r="F127" s="82"/>
      <c r="G127" s="82"/>
      <c r="I127" s="82"/>
      <c r="J127" s="82"/>
    </row>
    <row r="128" spans="3:10" x14ac:dyDescent="0.25">
      <c r="C128" s="105"/>
      <c r="D128" s="82"/>
      <c r="E128" s="82"/>
      <c r="F128" s="82"/>
      <c r="G128" s="82"/>
      <c r="I128" s="82"/>
      <c r="J128" s="82"/>
    </row>
    <row r="129" spans="3:10" x14ac:dyDescent="0.25">
      <c r="C129" s="105"/>
      <c r="D129" s="82"/>
      <c r="E129" s="82"/>
      <c r="F129" s="82"/>
      <c r="G129" s="82"/>
      <c r="I129" s="82"/>
      <c r="J129" s="82"/>
    </row>
    <row r="130" spans="3:10" x14ac:dyDescent="0.25">
      <c r="C130" s="105"/>
      <c r="D130" s="82"/>
      <c r="E130" s="82"/>
      <c r="F130" s="82"/>
      <c r="G130" s="82"/>
      <c r="I130" s="82"/>
      <c r="J130" s="82"/>
    </row>
    <row r="131" spans="3:10" x14ac:dyDescent="0.25">
      <c r="C131" s="105"/>
      <c r="D131" s="82"/>
      <c r="E131" s="82"/>
      <c r="F131" s="82"/>
      <c r="G131" s="82"/>
      <c r="I131" s="82"/>
      <c r="J131" s="82"/>
    </row>
    <row r="132" spans="3:10" x14ac:dyDescent="0.25">
      <c r="C132" s="105"/>
      <c r="D132" s="82"/>
      <c r="E132" s="82"/>
      <c r="F132" s="82"/>
      <c r="G132" s="82"/>
      <c r="I132" s="82"/>
      <c r="J132" s="82"/>
    </row>
    <row r="133" spans="3:10" x14ac:dyDescent="0.25">
      <c r="C133" s="105"/>
      <c r="D133" s="82"/>
      <c r="E133" s="82"/>
      <c r="F133" s="82"/>
      <c r="G133" s="82"/>
      <c r="I133" s="82"/>
      <c r="J133" s="82"/>
    </row>
    <row r="134" spans="3:10" x14ac:dyDescent="0.25">
      <c r="C134" s="105"/>
      <c r="D134" s="82"/>
      <c r="E134" s="82"/>
      <c r="F134" s="82"/>
      <c r="G134" s="82"/>
      <c r="I134" s="82"/>
      <c r="J134" s="82"/>
    </row>
    <row r="135" spans="3:10" x14ac:dyDescent="0.25">
      <c r="C135" s="105"/>
      <c r="D135" s="82"/>
      <c r="E135" s="82"/>
      <c r="F135" s="82"/>
      <c r="G135" s="82"/>
      <c r="I135" s="82"/>
      <c r="J135" s="82"/>
    </row>
    <row r="136" spans="3:10" x14ac:dyDescent="0.25">
      <c r="C136" s="105"/>
      <c r="D136" s="82"/>
      <c r="E136" s="82"/>
      <c r="F136" s="82"/>
      <c r="G136" s="82"/>
      <c r="I136" s="82"/>
      <c r="J136" s="82"/>
    </row>
    <row r="137" spans="3:10" x14ac:dyDescent="0.25">
      <c r="C137" s="105"/>
      <c r="D137" s="82"/>
      <c r="E137" s="82"/>
      <c r="F137" s="82"/>
      <c r="G137" s="82"/>
      <c r="I137" s="82"/>
      <c r="J137" s="82"/>
    </row>
    <row r="138" spans="3:10" x14ac:dyDescent="0.25">
      <c r="C138" s="105"/>
      <c r="D138" s="82"/>
      <c r="E138" s="82"/>
      <c r="F138" s="82"/>
      <c r="G138" s="82"/>
      <c r="I138" s="82"/>
      <c r="J138" s="82"/>
    </row>
    <row r="139" spans="3:10" x14ac:dyDescent="0.25">
      <c r="C139" s="105"/>
      <c r="D139" s="82"/>
      <c r="E139" s="82"/>
      <c r="F139" s="82"/>
      <c r="G139" s="82"/>
      <c r="I139" s="82"/>
      <c r="J139" s="82"/>
    </row>
    <row r="140" spans="3:10" x14ac:dyDescent="0.25">
      <c r="C140" s="105"/>
      <c r="D140" s="82"/>
      <c r="E140" s="82"/>
      <c r="F140" s="82"/>
      <c r="G140" s="82"/>
      <c r="I140" s="82"/>
      <c r="J140" s="82"/>
    </row>
    <row r="141" spans="3:10" x14ac:dyDescent="0.25">
      <c r="C141" s="105"/>
      <c r="D141" s="82"/>
      <c r="E141" s="82"/>
      <c r="F141" s="82"/>
      <c r="G141" s="82"/>
      <c r="I141" s="82"/>
      <c r="J141" s="82"/>
    </row>
    <row r="142" spans="3:10" x14ac:dyDescent="0.25">
      <c r="C142" s="105"/>
      <c r="D142" s="82"/>
      <c r="E142" s="82"/>
      <c r="F142" s="82"/>
      <c r="G142" s="82"/>
      <c r="I142" s="82"/>
      <c r="J142" s="82"/>
    </row>
    <row r="143" spans="3:10" x14ac:dyDescent="0.25">
      <c r="C143" s="105"/>
      <c r="D143" s="82"/>
      <c r="E143" s="82"/>
      <c r="F143" s="82"/>
      <c r="G143" s="82"/>
      <c r="I143" s="82"/>
      <c r="J143" s="82"/>
    </row>
    <row r="144" spans="3:10" x14ac:dyDescent="0.25">
      <c r="C144" s="105"/>
      <c r="D144" s="82"/>
      <c r="E144" s="82"/>
      <c r="F144" s="82"/>
      <c r="G144" s="82"/>
      <c r="I144" s="82"/>
      <c r="J144" s="82"/>
    </row>
    <row r="145" spans="3:10" x14ac:dyDescent="0.25">
      <c r="C145" s="105"/>
      <c r="D145" s="82"/>
      <c r="E145" s="82"/>
      <c r="F145" s="82"/>
      <c r="G145" s="82"/>
      <c r="I145" s="82"/>
      <c r="J145" s="82"/>
    </row>
    <row r="146" spans="3:10" x14ac:dyDescent="0.25">
      <c r="C146" s="105"/>
      <c r="D146" s="82"/>
      <c r="E146" s="82"/>
      <c r="F146" s="82"/>
      <c r="G146" s="82"/>
      <c r="I146" s="82"/>
      <c r="J146" s="82"/>
    </row>
    <row r="147" spans="3:10" x14ac:dyDescent="0.25">
      <c r="C147" s="105"/>
      <c r="D147" s="82"/>
      <c r="E147" s="82"/>
      <c r="F147" s="82"/>
      <c r="G147" s="82"/>
      <c r="I147" s="82"/>
      <c r="J147" s="82"/>
    </row>
    <row r="148" spans="3:10" x14ac:dyDescent="0.25">
      <c r="C148" s="105"/>
      <c r="D148" s="82"/>
      <c r="E148" s="82"/>
      <c r="F148" s="82"/>
      <c r="G148" s="82"/>
      <c r="I148" s="82"/>
      <c r="J148" s="82"/>
    </row>
    <row r="149" spans="3:10" x14ac:dyDescent="0.25">
      <c r="C149" s="105"/>
      <c r="D149" s="82"/>
      <c r="E149" s="82"/>
      <c r="F149" s="82"/>
      <c r="G149" s="82"/>
      <c r="I149" s="82"/>
      <c r="J149" s="82"/>
    </row>
    <row r="150" spans="3:10" x14ac:dyDescent="0.25">
      <c r="C150" s="105"/>
      <c r="D150" s="82"/>
      <c r="E150" s="82"/>
      <c r="F150" s="82"/>
      <c r="G150" s="82"/>
      <c r="I150" s="82"/>
      <c r="J150" s="82"/>
    </row>
    <row r="151" spans="3:10" x14ac:dyDescent="0.25">
      <c r="C151" s="105"/>
      <c r="D151" s="82"/>
      <c r="E151" s="82"/>
      <c r="F151" s="82"/>
      <c r="G151" s="82"/>
      <c r="I151" s="82"/>
      <c r="J151" s="82"/>
    </row>
    <row r="152" spans="3:10" x14ac:dyDescent="0.25">
      <c r="C152" s="105"/>
      <c r="D152" s="82"/>
      <c r="E152" s="82"/>
      <c r="F152" s="82"/>
      <c r="G152" s="82"/>
      <c r="I152" s="82"/>
      <c r="J152" s="82"/>
    </row>
    <row r="153" spans="3:10" x14ac:dyDescent="0.25">
      <c r="C153" s="105"/>
      <c r="D153" s="82"/>
      <c r="E153" s="82"/>
      <c r="F153" s="82"/>
      <c r="G153" s="82"/>
      <c r="I153" s="82"/>
      <c r="J153" s="82"/>
    </row>
    <row r="154" spans="3:10" x14ac:dyDescent="0.25">
      <c r="C154" s="105"/>
      <c r="D154" s="82"/>
      <c r="E154" s="82"/>
      <c r="F154" s="82"/>
      <c r="G154" s="82"/>
      <c r="I154" s="82"/>
      <c r="J154" s="82"/>
    </row>
    <row r="155" spans="3:10" x14ac:dyDescent="0.25">
      <c r="C155" s="105"/>
      <c r="D155" s="82"/>
      <c r="E155" s="82"/>
      <c r="F155" s="82"/>
      <c r="G155" s="82"/>
      <c r="I155" s="82"/>
      <c r="J155" s="82"/>
    </row>
    <row r="156" spans="3:10" x14ac:dyDescent="0.25">
      <c r="C156" s="105"/>
      <c r="D156" s="82"/>
      <c r="E156" s="82"/>
      <c r="F156" s="82"/>
      <c r="G156" s="82"/>
      <c r="I156" s="82"/>
      <c r="J156" s="82"/>
    </row>
    <row r="157" spans="3:10" x14ac:dyDescent="0.25">
      <c r="C157" s="105"/>
      <c r="D157" s="82"/>
      <c r="E157" s="82"/>
      <c r="F157" s="82"/>
      <c r="G157" s="82"/>
      <c r="I157" s="82"/>
      <c r="J157" s="82"/>
    </row>
    <row r="158" spans="3:10" x14ac:dyDescent="0.25">
      <c r="C158" s="105"/>
      <c r="D158" s="82"/>
      <c r="E158" s="82"/>
      <c r="F158" s="82"/>
      <c r="G158" s="82"/>
      <c r="I158" s="82"/>
      <c r="J158" s="82"/>
    </row>
    <row r="159" spans="3:10" x14ac:dyDescent="0.25">
      <c r="C159" s="105"/>
      <c r="D159" s="82"/>
      <c r="E159" s="82"/>
      <c r="F159" s="82"/>
      <c r="G159" s="82"/>
      <c r="I159" s="82"/>
      <c r="J159" s="82"/>
    </row>
    <row r="160" spans="3:10" x14ac:dyDescent="0.25">
      <c r="C160" s="105"/>
      <c r="D160" s="82"/>
      <c r="E160" s="82"/>
      <c r="F160" s="82"/>
      <c r="G160" s="82"/>
      <c r="I160" s="82"/>
      <c r="J160" s="82"/>
    </row>
    <row r="161" spans="3:10" x14ac:dyDescent="0.25">
      <c r="C161" s="105"/>
      <c r="D161" s="82"/>
      <c r="E161" s="82"/>
      <c r="F161" s="82"/>
      <c r="G161" s="82"/>
      <c r="I161" s="82"/>
      <c r="J161" s="82"/>
    </row>
    <row r="162" spans="3:10" x14ac:dyDescent="0.25">
      <c r="C162" s="105"/>
      <c r="D162" s="82"/>
      <c r="E162" s="82"/>
      <c r="F162" s="82"/>
      <c r="G162" s="82"/>
      <c r="I162" s="82"/>
      <c r="J162" s="82"/>
    </row>
    <row r="163" spans="3:10" x14ac:dyDescent="0.25">
      <c r="C163" s="105"/>
      <c r="D163" s="82"/>
      <c r="E163" s="82"/>
      <c r="F163" s="82"/>
      <c r="G163" s="82"/>
      <c r="I163" s="82"/>
      <c r="J163" s="82"/>
    </row>
    <row r="164" spans="3:10" x14ac:dyDescent="0.25">
      <c r="C164" s="105"/>
      <c r="D164" s="82"/>
      <c r="E164" s="82"/>
      <c r="F164" s="82"/>
      <c r="G164" s="82"/>
      <c r="I164" s="82"/>
      <c r="J164" s="82"/>
    </row>
    <row r="165" spans="3:10" x14ac:dyDescent="0.25">
      <c r="C165" s="105"/>
      <c r="D165" s="82"/>
      <c r="E165" s="82"/>
      <c r="F165" s="82"/>
      <c r="G165" s="82"/>
      <c r="I165" s="82"/>
      <c r="J165" s="82"/>
    </row>
    <row r="166" spans="3:10" x14ac:dyDescent="0.25">
      <c r="C166" s="105"/>
      <c r="D166" s="82"/>
      <c r="E166" s="82"/>
      <c r="F166" s="82"/>
      <c r="G166" s="82"/>
      <c r="I166" s="82"/>
      <c r="J166" s="82"/>
    </row>
    <row r="167" spans="3:10" x14ac:dyDescent="0.25">
      <c r="C167" s="105"/>
      <c r="D167" s="82"/>
      <c r="E167" s="82"/>
      <c r="F167" s="82"/>
      <c r="G167" s="82"/>
      <c r="I167" s="82"/>
      <c r="J167" s="82"/>
    </row>
    <row r="168" spans="3:10" x14ac:dyDescent="0.25">
      <c r="C168" s="105"/>
      <c r="D168" s="82"/>
      <c r="E168" s="82"/>
      <c r="F168" s="82"/>
      <c r="G168" s="82"/>
      <c r="I168" s="82"/>
      <c r="J168" s="82"/>
    </row>
    <row r="169" spans="3:10" x14ac:dyDescent="0.25">
      <c r="C169" s="105"/>
      <c r="D169" s="82"/>
      <c r="E169" s="82"/>
      <c r="F169" s="82"/>
      <c r="G169" s="82"/>
      <c r="I169" s="82"/>
      <c r="J169" s="82"/>
    </row>
    <row r="170" spans="3:10" x14ac:dyDescent="0.25">
      <c r="C170" s="105"/>
      <c r="D170" s="82"/>
      <c r="E170" s="82"/>
      <c r="F170" s="82"/>
      <c r="G170" s="82"/>
      <c r="I170" s="82"/>
      <c r="J170" s="82"/>
    </row>
    <row r="171" spans="3:10" x14ac:dyDescent="0.25">
      <c r="C171" s="105"/>
      <c r="D171" s="82"/>
      <c r="E171" s="82"/>
      <c r="F171" s="82"/>
      <c r="G171" s="82"/>
      <c r="I171" s="82"/>
      <c r="J171" s="82"/>
    </row>
    <row r="172" spans="3:10" x14ac:dyDescent="0.25">
      <c r="C172" s="105"/>
      <c r="D172" s="82"/>
      <c r="E172" s="82"/>
      <c r="F172" s="82"/>
      <c r="G172" s="82"/>
      <c r="I172" s="82"/>
      <c r="J172" s="82"/>
    </row>
    <row r="173" spans="3:10" x14ac:dyDescent="0.25">
      <c r="C173" s="105"/>
      <c r="D173" s="82"/>
      <c r="E173" s="82"/>
      <c r="F173" s="82"/>
      <c r="G173" s="82"/>
      <c r="I173" s="82"/>
      <c r="J173" s="82"/>
    </row>
    <row r="174" spans="3:10" x14ac:dyDescent="0.25">
      <c r="C174" s="105"/>
      <c r="D174" s="82"/>
      <c r="E174" s="82"/>
      <c r="F174" s="82"/>
      <c r="G174" s="82"/>
      <c r="I174" s="82"/>
      <c r="J174" s="82"/>
    </row>
    <row r="175" spans="3:10" x14ac:dyDescent="0.25">
      <c r="C175" s="105"/>
      <c r="D175" s="82"/>
      <c r="E175" s="82"/>
      <c r="F175" s="82"/>
      <c r="G175" s="82"/>
      <c r="I175" s="82"/>
      <c r="J175" s="82"/>
    </row>
    <row r="176" spans="3:10" x14ac:dyDescent="0.25">
      <c r="C176" s="105"/>
      <c r="D176" s="82"/>
      <c r="E176" s="82"/>
      <c r="F176" s="82"/>
      <c r="G176" s="82"/>
      <c r="I176" s="82"/>
      <c r="J176" s="82"/>
    </row>
    <row r="177" spans="3:10" x14ac:dyDescent="0.25">
      <c r="C177" s="105"/>
      <c r="D177" s="82"/>
      <c r="E177" s="82"/>
      <c r="F177" s="82"/>
      <c r="G177" s="82"/>
      <c r="I177" s="82"/>
      <c r="J177" s="82"/>
    </row>
    <row r="178" spans="3:10" x14ac:dyDescent="0.25">
      <c r="C178" s="105"/>
      <c r="D178" s="82"/>
      <c r="E178" s="82"/>
      <c r="F178" s="82"/>
      <c r="G178" s="82"/>
      <c r="I178" s="82"/>
      <c r="J178" s="82"/>
    </row>
    <row r="179" spans="3:10" x14ac:dyDescent="0.25">
      <c r="C179" s="105"/>
      <c r="D179" s="82"/>
      <c r="E179" s="82"/>
      <c r="F179" s="82"/>
      <c r="G179" s="82"/>
      <c r="I179" s="82"/>
      <c r="J179" s="82"/>
    </row>
    <row r="180" spans="3:10" x14ac:dyDescent="0.25">
      <c r="C180" s="105"/>
      <c r="D180" s="82"/>
      <c r="E180" s="82"/>
      <c r="F180" s="82"/>
      <c r="G180" s="82"/>
      <c r="I180" s="82"/>
      <c r="J180" s="82"/>
    </row>
    <row r="181" spans="3:10" x14ac:dyDescent="0.25">
      <c r="C181" s="105"/>
      <c r="D181" s="82"/>
      <c r="E181" s="82"/>
      <c r="F181" s="82"/>
      <c r="G181" s="82"/>
      <c r="I181" s="82"/>
      <c r="J181" s="82"/>
    </row>
    <row r="182" spans="3:10" x14ac:dyDescent="0.25">
      <c r="C182" s="105"/>
      <c r="D182" s="82"/>
      <c r="E182" s="82"/>
      <c r="F182" s="82"/>
      <c r="G182" s="82"/>
      <c r="I182" s="82"/>
      <c r="J182" s="82"/>
    </row>
    <row r="183" spans="3:10" x14ac:dyDescent="0.25">
      <c r="C183" s="105"/>
      <c r="D183" s="82"/>
      <c r="E183" s="82"/>
      <c r="F183" s="82"/>
      <c r="G183" s="82"/>
      <c r="I183" s="82"/>
      <c r="J183" s="82"/>
    </row>
    <row r="184" spans="3:10" x14ac:dyDescent="0.25">
      <c r="C184" s="105"/>
      <c r="D184" s="82"/>
      <c r="E184" s="82"/>
      <c r="F184" s="82"/>
      <c r="G184" s="82"/>
      <c r="I184" s="82"/>
      <c r="J184" s="82"/>
    </row>
    <row r="185" spans="3:10" x14ac:dyDescent="0.25">
      <c r="C185" s="105"/>
      <c r="D185" s="82"/>
      <c r="E185" s="82"/>
      <c r="F185" s="82"/>
      <c r="G185" s="82"/>
      <c r="I185" s="82"/>
      <c r="J185" s="82"/>
    </row>
    <row r="186" spans="3:10" x14ac:dyDescent="0.25">
      <c r="C186" s="105"/>
      <c r="D186" s="82"/>
      <c r="E186" s="82"/>
      <c r="F186" s="82"/>
      <c r="G186" s="82"/>
      <c r="I186" s="82"/>
      <c r="J186" s="82"/>
    </row>
    <row r="187" spans="3:10" x14ac:dyDescent="0.25">
      <c r="C187" s="105"/>
      <c r="D187" s="82"/>
      <c r="E187" s="82"/>
      <c r="F187" s="82"/>
      <c r="G187" s="82"/>
      <c r="I187" s="82"/>
      <c r="J187" s="82"/>
    </row>
    <row r="188" spans="3:10" x14ac:dyDescent="0.25">
      <c r="C188" s="105"/>
      <c r="D188" s="82"/>
      <c r="E188" s="82"/>
      <c r="F188" s="82"/>
      <c r="G188" s="82"/>
      <c r="I188" s="82"/>
      <c r="J188" s="82"/>
    </row>
    <row r="189" spans="3:10" x14ac:dyDescent="0.25">
      <c r="C189" s="105"/>
      <c r="D189" s="82"/>
      <c r="E189" s="82"/>
      <c r="F189" s="82"/>
      <c r="G189" s="82"/>
      <c r="I189" s="82"/>
      <c r="J189" s="82"/>
    </row>
    <row r="190" spans="3:10" x14ac:dyDescent="0.25">
      <c r="C190" s="105"/>
      <c r="D190" s="82"/>
      <c r="E190" s="82"/>
      <c r="F190" s="82"/>
      <c r="G190" s="82"/>
      <c r="I190" s="82"/>
      <c r="J190" s="82"/>
    </row>
    <row r="191" spans="3:10" x14ac:dyDescent="0.25">
      <c r="C191" s="105"/>
      <c r="D191" s="82"/>
      <c r="E191" s="82"/>
      <c r="F191" s="82"/>
      <c r="G191" s="82"/>
      <c r="I191" s="82"/>
      <c r="J191" s="82"/>
    </row>
    <row r="192" spans="3:10" x14ac:dyDescent="0.25">
      <c r="C192" s="105"/>
      <c r="D192" s="82"/>
      <c r="E192" s="82"/>
      <c r="F192" s="82"/>
      <c r="G192" s="82"/>
      <c r="I192" s="82"/>
      <c r="J192" s="82"/>
    </row>
    <row r="193" spans="3:10" x14ac:dyDescent="0.25">
      <c r="C193" s="105"/>
      <c r="D193" s="82"/>
      <c r="E193" s="82"/>
      <c r="F193" s="82"/>
      <c r="G193" s="82"/>
      <c r="I193" s="82"/>
      <c r="J193" s="82"/>
    </row>
    <row r="194" spans="3:10" x14ac:dyDescent="0.25">
      <c r="C194" s="105"/>
      <c r="D194" s="82"/>
      <c r="E194" s="82"/>
      <c r="F194" s="82"/>
      <c r="G194" s="82"/>
      <c r="I194" s="82"/>
      <c r="J194" s="82"/>
    </row>
    <row r="195" spans="3:10" x14ac:dyDescent="0.25">
      <c r="C195" s="105"/>
      <c r="D195" s="82"/>
      <c r="E195" s="82"/>
      <c r="F195" s="82"/>
      <c r="G195" s="82"/>
      <c r="I195" s="82"/>
      <c r="J195" s="82"/>
    </row>
    <row r="196" spans="3:10" x14ac:dyDescent="0.25">
      <c r="C196" s="105"/>
      <c r="D196" s="82"/>
      <c r="E196" s="82"/>
      <c r="F196" s="82"/>
      <c r="G196" s="82"/>
      <c r="I196" s="82"/>
      <c r="J196" s="82"/>
    </row>
    <row r="197" spans="3:10" x14ac:dyDescent="0.25">
      <c r="C197" s="105"/>
      <c r="D197" s="82"/>
      <c r="E197" s="82"/>
      <c r="F197" s="82"/>
      <c r="G197" s="82"/>
      <c r="I197" s="82"/>
      <c r="J197" s="82"/>
    </row>
    <row r="198" spans="3:10" x14ac:dyDescent="0.25">
      <c r="C198" s="105"/>
      <c r="D198" s="82"/>
      <c r="E198" s="82"/>
      <c r="F198" s="82"/>
      <c r="G198" s="82"/>
      <c r="I198" s="82"/>
      <c r="J198" s="82"/>
    </row>
    <row r="199" spans="3:10" x14ac:dyDescent="0.25">
      <c r="C199" s="105"/>
      <c r="D199" s="82"/>
      <c r="E199" s="82"/>
      <c r="F199" s="82"/>
      <c r="G199" s="82"/>
      <c r="I199" s="82"/>
      <c r="J199" s="82"/>
    </row>
    <row r="200" spans="3:10" x14ac:dyDescent="0.25">
      <c r="C200" s="105"/>
      <c r="D200" s="82"/>
      <c r="E200" s="82"/>
      <c r="F200" s="82"/>
      <c r="G200" s="82"/>
      <c r="I200" s="82"/>
      <c r="J200" s="82"/>
    </row>
    <row r="201" spans="3:10" x14ac:dyDescent="0.25">
      <c r="C201" s="105"/>
      <c r="D201" s="82"/>
      <c r="E201" s="82"/>
      <c r="F201" s="82"/>
      <c r="G201" s="82"/>
      <c r="I201" s="82"/>
      <c r="J201" s="82"/>
    </row>
    <row r="202" spans="3:10" x14ac:dyDescent="0.25">
      <c r="C202" s="105"/>
      <c r="D202" s="82"/>
      <c r="E202" s="82"/>
      <c r="F202" s="82"/>
      <c r="G202" s="82"/>
      <c r="I202" s="82"/>
      <c r="J202" s="82"/>
    </row>
    <row r="203" spans="3:10" x14ac:dyDescent="0.25">
      <c r="C203" s="105"/>
      <c r="D203" s="82"/>
      <c r="E203" s="82"/>
      <c r="F203" s="82"/>
      <c r="G203" s="82"/>
      <c r="I203" s="82"/>
      <c r="J203" s="82"/>
    </row>
    <row r="204" spans="3:10" x14ac:dyDescent="0.25">
      <c r="C204" s="105"/>
      <c r="D204" s="82"/>
      <c r="E204" s="82"/>
      <c r="F204" s="82"/>
      <c r="G204" s="82"/>
      <c r="I204" s="82"/>
      <c r="J204" s="82"/>
    </row>
    <row r="205" spans="3:10" x14ac:dyDescent="0.25">
      <c r="C205" s="105"/>
      <c r="D205" s="82"/>
      <c r="E205" s="82"/>
      <c r="F205" s="82"/>
      <c r="G205" s="82"/>
      <c r="I205" s="82"/>
      <c r="J205" s="82"/>
    </row>
    <row r="206" spans="3:10" x14ac:dyDescent="0.25">
      <c r="C206" s="105"/>
      <c r="D206" s="82"/>
      <c r="E206" s="82"/>
      <c r="F206" s="82"/>
      <c r="G206" s="82"/>
      <c r="I206" s="82"/>
      <c r="J206" s="82"/>
    </row>
    <row r="207" spans="3:10" x14ac:dyDescent="0.25">
      <c r="C207" s="105"/>
      <c r="D207" s="82"/>
      <c r="E207" s="82"/>
      <c r="F207" s="82"/>
      <c r="G207" s="82"/>
      <c r="I207" s="82"/>
      <c r="J207" s="82"/>
    </row>
    <row r="208" spans="3:10" x14ac:dyDescent="0.25">
      <c r="C208" s="105"/>
      <c r="D208" s="82"/>
      <c r="E208" s="82"/>
      <c r="F208" s="82"/>
      <c r="G208" s="82"/>
      <c r="I208" s="82"/>
      <c r="J208" s="82"/>
    </row>
    <row r="209" spans="3:10" x14ac:dyDescent="0.25">
      <c r="C209" s="105"/>
      <c r="D209" s="82"/>
      <c r="E209" s="82"/>
      <c r="F209" s="82"/>
      <c r="G209" s="82"/>
      <c r="I209" s="82"/>
      <c r="J209" s="82"/>
    </row>
    <row r="210" spans="3:10" x14ac:dyDescent="0.25">
      <c r="C210" s="105"/>
      <c r="D210" s="82"/>
      <c r="E210" s="82"/>
      <c r="F210" s="82"/>
      <c r="G210" s="82"/>
      <c r="I210" s="82"/>
      <c r="J210" s="82"/>
    </row>
    <row r="211" spans="3:10" x14ac:dyDescent="0.25">
      <c r="C211" s="105"/>
      <c r="D211" s="82"/>
      <c r="E211" s="82"/>
      <c r="F211" s="82"/>
      <c r="G211" s="82"/>
      <c r="I211" s="82"/>
      <c r="J211" s="82"/>
    </row>
    <row r="212" spans="3:10" x14ac:dyDescent="0.25">
      <c r="C212" s="105"/>
      <c r="D212" s="82"/>
      <c r="E212" s="82"/>
      <c r="F212" s="82"/>
      <c r="G212" s="82"/>
      <c r="I212" s="82"/>
      <c r="J212" s="82"/>
    </row>
    <row r="213" spans="3:10" x14ac:dyDescent="0.25">
      <c r="C213" s="105"/>
      <c r="D213" s="82"/>
      <c r="E213" s="82"/>
      <c r="F213" s="82"/>
      <c r="G213" s="82"/>
      <c r="I213" s="82"/>
      <c r="J213" s="82"/>
    </row>
    <row r="214" spans="3:10" x14ac:dyDescent="0.25">
      <c r="C214" s="105"/>
      <c r="D214" s="82"/>
      <c r="E214" s="82"/>
      <c r="F214" s="82"/>
      <c r="G214" s="82"/>
      <c r="I214" s="82"/>
      <c r="J214" s="82"/>
    </row>
    <row r="215" spans="3:10" x14ac:dyDescent="0.25">
      <c r="C215" s="105"/>
      <c r="D215" s="82"/>
      <c r="E215" s="82"/>
      <c r="F215" s="82"/>
      <c r="G215" s="82"/>
      <c r="I215" s="82"/>
      <c r="J215" s="82"/>
    </row>
    <row r="216" spans="3:10" x14ac:dyDescent="0.25">
      <c r="C216" s="105"/>
      <c r="D216" s="82"/>
      <c r="E216" s="82"/>
      <c r="F216" s="82"/>
      <c r="G216" s="82"/>
      <c r="I216" s="82"/>
      <c r="J216" s="82"/>
    </row>
    <row r="217" spans="3:10" x14ac:dyDescent="0.25">
      <c r="C217" s="105"/>
      <c r="D217" s="82"/>
      <c r="E217" s="82"/>
      <c r="F217" s="82"/>
      <c r="G217" s="82"/>
      <c r="I217" s="82"/>
      <c r="J217" s="82"/>
    </row>
    <row r="218" spans="3:10" x14ac:dyDescent="0.25">
      <c r="C218" s="105"/>
      <c r="D218" s="82"/>
      <c r="E218" s="82"/>
      <c r="F218" s="82"/>
      <c r="G218" s="82"/>
      <c r="I218" s="82"/>
      <c r="J218" s="82"/>
    </row>
    <row r="219" spans="3:10" x14ac:dyDescent="0.25">
      <c r="C219" s="105"/>
      <c r="D219" s="82"/>
      <c r="E219" s="82"/>
      <c r="F219" s="82"/>
      <c r="G219" s="82"/>
      <c r="I219" s="82"/>
      <c r="J219" s="82"/>
    </row>
    <row r="220" spans="3:10" x14ac:dyDescent="0.25">
      <c r="C220" s="105"/>
      <c r="D220" s="82"/>
      <c r="E220" s="82"/>
      <c r="F220" s="82"/>
      <c r="G220" s="82"/>
      <c r="I220" s="82"/>
      <c r="J220" s="82"/>
    </row>
    <row r="221" spans="3:10" x14ac:dyDescent="0.25">
      <c r="C221" s="105"/>
      <c r="D221" s="82"/>
      <c r="E221" s="82"/>
      <c r="F221" s="82"/>
      <c r="G221" s="82"/>
      <c r="I221" s="82"/>
      <c r="J221" s="82"/>
    </row>
    <row r="222" spans="3:10" x14ac:dyDescent="0.25">
      <c r="C222" s="105"/>
      <c r="D222" s="82"/>
      <c r="E222" s="82"/>
      <c r="F222" s="82"/>
      <c r="G222" s="82"/>
      <c r="I222" s="82"/>
      <c r="J222" s="82"/>
    </row>
    <row r="223" spans="3:10" x14ac:dyDescent="0.25">
      <c r="C223" s="105"/>
      <c r="D223" s="82"/>
      <c r="E223" s="82"/>
      <c r="F223" s="82"/>
      <c r="G223" s="82"/>
      <c r="I223" s="82"/>
      <c r="J223" s="82"/>
    </row>
    <row r="224" spans="3:10" x14ac:dyDescent="0.25">
      <c r="C224" s="105"/>
      <c r="D224" s="82"/>
      <c r="E224" s="82"/>
      <c r="F224" s="82"/>
      <c r="G224" s="82"/>
      <c r="I224" s="82"/>
      <c r="J224" s="82"/>
    </row>
    <row r="225" spans="3:10" x14ac:dyDescent="0.25">
      <c r="C225" s="105"/>
      <c r="D225" s="82"/>
      <c r="E225" s="82"/>
      <c r="F225" s="82"/>
      <c r="G225" s="82"/>
      <c r="I225" s="82"/>
      <c r="J225" s="82"/>
    </row>
    <row r="226" spans="3:10" x14ac:dyDescent="0.25">
      <c r="C226" s="105"/>
      <c r="D226" s="82"/>
      <c r="E226" s="82"/>
      <c r="F226" s="82"/>
      <c r="G226" s="82"/>
      <c r="I226" s="82"/>
      <c r="J226" s="82"/>
    </row>
    <row r="227" spans="3:10" x14ac:dyDescent="0.25">
      <c r="C227" s="105"/>
      <c r="D227" s="82"/>
      <c r="E227" s="82"/>
      <c r="F227" s="82"/>
      <c r="G227" s="82"/>
      <c r="I227" s="82"/>
      <c r="J227" s="82"/>
    </row>
    <row r="228" spans="3:10" x14ac:dyDescent="0.25">
      <c r="C228" s="105"/>
      <c r="D228" s="82"/>
      <c r="E228" s="82"/>
      <c r="F228" s="82"/>
      <c r="G228" s="82"/>
      <c r="I228" s="82"/>
      <c r="J228" s="82"/>
    </row>
    <row r="229" spans="3:10" x14ac:dyDescent="0.25">
      <c r="C229" s="105"/>
      <c r="D229" s="82"/>
      <c r="E229" s="82"/>
      <c r="F229" s="82"/>
      <c r="G229" s="82"/>
      <c r="I229" s="82"/>
      <c r="J229" s="82"/>
    </row>
    <row r="230" spans="3:10" x14ac:dyDescent="0.25">
      <c r="C230" s="105"/>
      <c r="D230" s="82"/>
      <c r="E230" s="82"/>
      <c r="F230" s="82"/>
      <c r="G230" s="82"/>
      <c r="I230" s="82"/>
      <c r="J230" s="82"/>
    </row>
    <row r="231" spans="3:10" x14ac:dyDescent="0.25">
      <c r="C231" s="105"/>
      <c r="D231" s="82"/>
      <c r="E231" s="82"/>
      <c r="F231" s="82"/>
      <c r="G231" s="82"/>
      <c r="I231" s="82"/>
      <c r="J231" s="82"/>
    </row>
    <row r="232" spans="3:10" x14ac:dyDescent="0.25">
      <c r="C232" s="105"/>
      <c r="D232" s="82"/>
      <c r="E232" s="82"/>
      <c r="F232" s="82"/>
      <c r="G232" s="82"/>
      <c r="I232" s="82"/>
      <c r="J232" s="82"/>
    </row>
    <row r="233" spans="3:10" x14ac:dyDescent="0.25">
      <c r="C233" s="105"/>
      <c r="D233" s="82"/>
      <c r="E233" s="82"/>
      <c r="F233" s="82"/>
      <c r="G233" s="82"/>
      <c r="I233" s="82"/>
      <c r="J233" s="82"/>
    </row>
    <row r="234" spans="3:10" x14ac:dyDescent="0.25">
      <c r="C234" s="105"/>
      <c r="D234" s="82"/>
      <c r="E234" s="82"/>
      <c r="F234" s="82"/>
      <c r="G234" s="82"/>
      <c r="I234" s="82"/>
      <c r="J234" s="82"/>
    </row>
    <row r="235" spans="3:10" x14ac:dyDescent="0.25">
      <c r="C235" s="105"/>
      <c r="D235" s="82"/>
      <c r="E235" s="82"/>
      <c r="F235" s="82"/>
      <c r="G235" s="82"/>
      <c r="I235" s="82"/>
      <c r="J235" s="82"/>
    </row>
    <row r="236" spans="3:10" x14ac:dyDescent="0.25">
      <c r="C236" s="105"/>
      <c r="D236" s="82"/>
      <c r="E236" s="82"/>
      <c r="F236" s="82"/>
      <c r="G236" s="82"/>
      <c r="I236" s="82"/>
      <c r="J236" s="82"/>
    </row>
    <row r="237" spans="3:10" x14ac:dyDescent="0.25">
      <c r="C237" s="105"/>
      <c r="D237" s="82"/>
      <c r="E237" s="82"/>
      <c r="F237" s="82"/>
      <c r="G237" s="82"/>
      <c r="I237" s="82"/>
      <c r="J237" s="82"/>
    </row>
    <row r="238" spans="3:10" x14ac:dyDescent="0.25">
      <c r="C238" s="105"/>
      <c r="D238" s="82"/>
      <c r="E238" s="82"/>
      <c r="F238" s="82"/>
      <c r="G238" s="82"/>
      <c r="I238" s="82"/>
      <c r="J238" s="82"/>
    </row>
    <row r="239" spans="3:10" x14ac:dyDescent="0.25">
      <c r="C239" s="105"/>
      <c r="D239" s="82"/>
      <c r="E239" s="82"/>
      <c r="F239" s="82"/>
      <c r="G239" s="82"/>
      <c r="I239" s="82"/>
      <c r="J239" s="82"/>
    </row>
    <row r="240" spans="3:10" x14ac:dyDescent="0.25">
      <c r="C240" s="105"/>
      <c r="D240" s="82"/>
      <c r="E240" s="82"/>
      <c r="F240" s="82"/>
      <c r="G240" s="82"/>
      <c r="I240" s="82"/>
      <c r="J240" s="82"/>
    </row>
    <row r="241" spans="3:10" x14ac:dyDescent="0.25">
      <c r="C241" s="105"/>
      <c r="D241" s="82"/>
      <c r="E241" s="82"/>
      <c r="F241" s="82"/>
      <c r="G241" s="82"/>
      <c r="I241" s="82"/>
      <c r="J241" s="82"/>
    </row>
    <row r="242" spans="3:10" x14ac:dyDescent="0.25">
      <c r="C242" s="105"/>
      <c r="D242" s="82"/>
      <c r="E242" s="82"/>
      <c r="F242" s="82"/>
      <c r="G242" s="82"/>
      <c r="I242" s="82"/>
      <c r="J242" s="82"/>
    </row>
    <row r="243" spans="3:10" x14ac:dyDescent="0.25">
      <c r="C243" s="105"/>
      <c r="D243" s="82"/>
      <c r="E243" s="82"/>
      <c r="F243" s="82"/>
      <c r="G243" s="82"/>
      <c r="I243" s="82"/>
      <c r="J243" s="82"/>
    </row>
    <row r="244" spans="3:10" x14ac:dyDescent="0.25">
      <c r="C244" s="105"/>
      <c r="D244" s="82"/>
      <c r="E244" s="82"/>
      <c r="F244" s="82"/>
      <c r="G244" s="82"/>
      <c r="I244" s="82"/>
      <c r="J244" s="82"/>
    </row>
    <row r="245" spans="3:10" x14ac:dyDescent="0.25">
      <c r="C245" s="105"/>
      <c r="D245" s="82"/>
      <c r="E245" s="82"/>
      <c r="F245" s="82"/>
      <c r="G245" s="82"/>
      <c r="I245" s="82"/>
      <c r="J245" s="82"/>
    </row>
    <row r="246" spans="3:10" x14ac:dyDescent="0.25">
      <c r="C246" s="105"/>
      <c r="D246" s="82"/>
      <c r="E246" s="82"/>
      <c r="F246" s="82"/>
      <c r="G246" s="82"/>
      <c r="I246" s="82"/>
      <c r="J246" s="82"/>
    </row>
    <row r="247" spans="3:10" x14ac:dyDescent="0.25">
      <c r="C247" s="105"/>
      <c r="D247" s="82"/>
      <c r="E247" s="82"/>
      <c r="F247" s="82"/>
      <c r="G247" s="82"/>
      <c r="I247" s="82"/>
      <c r="J247" s="82"/>
    </row>
    <row r="248" spans="3:10" x14ac:dyDescent="0.25">
      <c r="C248" s="105"/>
      <c r="D248" s="82"/>
      <c r="E248" s="82"/>
      <c r="F248" s="82"/>
      <c r="G248" s="82"/>
      <c r="I248" s="82"/>
      <c r="J248" s="82"/>
    </row>
    <row r="249" spans="3:10" x14ac:dyDescent="0.25">
      <c r="C249" s="105"/>
      <c r="D249" s="82"/>
      <c r="E249" s="82"/>
      <c r="F249" s="82"/>
      <c r="G249" s="82"/>
      <c r="I249" s="82"/>
      <c r="J249" s="82"/>
    </row>
    <row r="250" spans="3:10" x14ac:dyDescent="0.25">
      <c r="C250" s="105"/>
      <c r="D250" s="82"/>
      <c r="E250" s="82"/>
      <c r="F250" s="82"/>
      <c r="G250" s="82"/>
      <c r="I250" s="82"/>
      <c r="J250" s="82"/>
    </row>
    <row r="251" spans="3:10" x14ac:dyDescent="0.25">
      <c r="C251" s="105"/>
      <c r="D251" s="82"/>
      <c r="E251" s="82"/>
      <c r="F251" s="82"/>
      <c r="G251" s="82"/>
      <c r="I251" s="82"/>
      <c r="J251" s="82"/>
    </row>
    <row r="252" spans="3:10" x14ac:dyDescent="0.25">
      <c r="C252" s="105"/>
      <c r="D252" s="82"/>
      <c r="E252" s="82"/>
      <c r="F252" s="82"/>
      <c r="G252" s="82"/>
      <c r="I252" s="82"/>
      <c r="J252" s="82"/>
    </row>
    <row r="253" spans="3:10" x14ac:dyDescent="0.25">
      <c r="C253" s="105"/>
      <c r="D253" s="82"/>
      <c r="E253" s="82"/>
      <c r="F253" s="82"/>
      <c r="G253" s="82"/>
      <c r="I253" s="82"/>
      <c r="J253" s="82"/>
    </row>
    <row r="254" spans="3:10" x14ac:dyDescent="0.25">
      <c r="C254" s="105"/>
      <c r="D254" s="82"/>
      <c r="E254" s="82"/>
      <c r="F254" s="82"/>
      <c r="G254" s="82"/>
      <c r="I254" s="82"/>
      <c r="J254" s="82"/>
    </row>
    <row r="255" spans="3:10" x14ac:dyDescent="0.25">
      <c r="C255" s="105"/>
      <c r="D255" s="82"/>
      <c r="E255" s="82"/>
      <c r="F255" s="82"/>
      <c r="G255" s="82"/>
      <c r="I255" s="82"/>
      <c r="J255" s="82"/>
    </row>
    <row r="256" spans="3:10" x14ac:dyDescent="0.25">
      <c r="C256" s="105"/>
      <c r="D256" s="82"/>
      <c r="E256" s="82"/>
      <c r="F256" s="82"/>
      <c r="G256" s="82"/>
      <c r="I256" s="82"/>
      <c r="J256" s="82"/>
    </row>
    <row r="257" spans="3:10" x14ac:dyDescent="0.25">
      <c r="C257" s="105"/>
      <c r="D257" s="82"/>
      <c r="E257" s="82"/>
      <c r="F257" s="82"/>
      <c r="G257" s="82"/>
      <c r="I257" s="82"/>
      <c r="J257" s="82"/>
    </row>
    <row r="258" spans="3:10" x14ac:dyDescent="0.25">
      <c r="C258" s="105"/>
      <c r="D258" s="82"/>
      <c r="E258" s="82"/>
      <c r="F258" s="82"/>
      <c r="G258" s="82"/>
      <c r="I258" s="82"/>
      <c r="J258" s="82"/>
    </row>
    <row r="259" spans="3:10" x14ac:dyDescent="0.25">
      <c r="C259" s="105"/>
      <c r="D259" s="82"/>
      <c r="E259" s="82"/>
      <c r="F259" s="82"/>
      <c r="G259" s="82"/>
      <c r="I259" s="82"/>
      <c r="J259" s="82"/>
    </row>
    <row r="260" spans="3:10" x14ac:dyDescent="0.25">
      <c r="C260" s="105"/>
      <c r="D260" s="82"/>
      <c r="E260" s="82"/>
      <c r="F260" s="82"/>
      <c r="G260" s="82"/>
      <c r="I260" s="82"/>
      <c r="J260" s="82"/>
    </row>
    <row r="261" spans="3:10" x14ac:dyDescent="0.25">
      <c r="C261" s="105"/>
      <c r="D261" s="82"/>
      <c r="E261" s="82"/>
      <c r="F261" s="82"/>
      <c r="G261" s="82"/>
      <c r="I261" s="82"/>
      <c r="J261" s="82"/>
    </row>
    <row r="262" spans="3:10" x14ac:dyDescent="0.25">
      <c r="C262" s="105"/>
      <c r="D262" s="82"/>
      <c r="E262" s="82"/>
      <c r="F262" s="82"/>
      <c r="G262" s="82"/>
      <c r="I262" s="82"/>
      <c r="J262" s="82"/>
    </row>
    <row r="263" spans="3:10" x14ac:dyDescent="0.25">
      <c r="C263" s="105"/>
      <c r="D263" s="82"/>
      <c r="E263" s="82"/>
      <c r="F263" s="82"/>
      <c r="G263" s="82"/>
      <c r="I263" s="82"/>
      <c r="J263" s="82"/>
    </row>
    <row r="264" spans="3:10" x14ac:dyDescent="0.25">
      <c r="C264" s="105"/>
      <c r="D264" s="82"/>
      <c r="E264" s="82"/>
      <c r="F264" s="82"/>
      <c r="G264" s="82"/>
      <c r="I264" s="82"/>
      <c r="J264" s="82"/>
    </row>
    <row r="265" spans="3:10" x14ac:dyDescent="0.25">
      <c r="C265" s="105"/>
      <c r="D265" s="82"/>
      <c r="E265" s="82"/>
      <c r="F265" s="82"/>
      <c r="G265" s="82"/>
      <c r="I265" s="82"/>
      <c r="J265" s="82"/>
    </row>
    <row r="266" spans="3:10" x14ac:dyDescent="0.25">
      <c r="C266" s="105"/>
      <c r="D266" s="82"/>
      <c r="E266" s="82"/>
      <c r="F266" s="82"/>
      <c r="G266" s="82"/>
      <c r="I266" s="82"/>
      <c r="J266" s="82"/>
    </row>
    <row r="267" spans="3:10" x14ac:dyDescent="0.25">
      <c r="C267" s="105"/>
      <c r="D267" s="82"/>
      <c r="E267" s="82"/>
      <c r="F267" s="82"/>
      <c r="G267" s="82"/>
      <c r="I267" s="82"/>
      <c r="J267" s="82"/>
    </row>
    <row r="268" spans="3:10" x14ac:dyDescent="0.25">
      <c r="C268" s="105"/>
      <c r="D268" s="82"/>
      <c r="E268" s="82"/>
      <c r="F268" s="82"/>
      <c r="G268" s="82"/>
      <c r="I268" s="82"/>
      <c r="J268" s="82"/>
    </row>
    <row r="269" spans="3:10" x14ac:dyDescent="0.25">
      <c r="C269" s="105"/>
      <c r="D269" s="82"/>
      <c r="E269" s="82"/>
      <c r="F269" s="82"/>
      <c r="G269" s="82"/>
      <c r="I269" s="82"/>
      <c r="J269" s="82"/>
    </row>
    <row r="270" spans="3:10" x14ac:dyDescent="0.25">
      <c r="C270" s="105"/>
      <c r="D270" s="82"/>
      <c r="E270" s="82"/>
      <c r="F270" s="82"/>
      <c r="G270" s="82"/>
      <c r="I270" s="82"/>
      <c r="J270" s="82"/>
    </row>
    <row r="271" spans="3:10" x14ac:dyDescent="0.25">
      <c r="C271" s="105"/>
      <c r="D271" s="82"/>
      <c r="E271" s="82"/>
      <c r="F271" s="82"/>
      <c r="G271" s="82"/>
      <c r="I271" s="82"/>
      <c r="J271" s="82"/>
    </row>
    <row r="272" spans="3:10" x14ac:dyDescent="0.25">
      <c r="C272" s="82"/>
      <c r="D272" s="82"/>
      <c r="E272" s="82"/>
      <c r="F272" s="82"/>
      <c r="G272" s="82"/>
    </row>
    <row r="273" spans="3:7" x14ac:dyDescent="0.25">
      <c r="C273" s="82"/>
      <c r="D273" s="82"/>
      <c r="E273" s="82"/>
      <c r="F273" s="82"/>
      <c r="G273" s="8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3"/>
  <sheetViews>
    <sheetView workbookViewId="0">
      <selection activeCell="B1" sqref="B1:P1048576"/>
    </sheetView>
  </sheetViews>
  <sheetFormatPr defaultRowHeight="5.25" x14ac:dyDescent="0.15"/>
  <cols>
    <col min="1" max="1" width="8.85546875" style="115" customWidth="1"/>
    <col min="2" max="16" width="8.85546875" style="115" hidden="1" customWidth="1"/>
    <col min="17" max="17" width="8.85546875" style="115" customWidth="1"/>
    <col min="18" max="16384" width="9.140625" style="115"/>
  </cols>
  <sheetData>
    <row r="1" spans="1:15" x14ac:dyDescent="0.15">
      <c r="C1" s="165" t="s">
        <v>80</v>
      </c>
    </row>
    <row r="3" spans="1:15" x14ac:dyDescent="0.15">
      <c r="D3" s="166"/>
    </row>
    <row r="4" spans="1:15" x14ac:dyDescent="0.15">
      <c r="A4" s="115" t="s">
        <v>50</v>
      </c>
      <c r="B4" s="115" t="s">
        <v>97</v>
      </c>
      <c r="D4" s="166"/>
    </row>
    <row r="5" spans="1:15" x14ac:dyDescent="0.15">
      <c r="A5" s="115">
        <f>SUM(A7:A499)</f>
        <v>10</v>
      </c>
      <c r="B5" s="115">
        <f>SUM(B7:B272)</f>
        <v>0</v>
      </c>
      <c r="C5" s="115" t="s">
        <v>81</v>
      </c>
      <c r="D5" s="167">
        <f>COUNT(C23:C273)</f>
        <v>251</v>
      </c>
      <c r="H5" s="148" t="s">
        <v>5</v>
      </c>
    </row>
    <row r="6" spans="1:15" x14ac:dyDescent="0.15">
      <c r="C6" s="115" t="s">
        <v>82</v>
      </c>
      <c r="D6" s="115">
        <f>D$5-1</f>
        <v>250</v>
      </c>
    </row>
    <row r="7" spans="1:15" x14ac:dyDescent="0.15">
      <c r="A7" s="115">
        <v>0.5</v>
      </c>
      <c r="B7" s="115">
        <f>IF(D7-'SV and Value-at-Risk'!B7=0,0.5,0)</f>
        <v>0</v>
      </c>
      <c r="C7" s="115" t="s">
        <v>83</v>
      </c>
      <c r="D7" s="168">
        <f>SUM($F23:$F272)/(D$6)</f>
        <v>-1.7042897025681546E-3</v>
      </c>
      <c r="H7" s="169"/>
      <c r="I7" s="170"/>
      <c r="J7" s="170"/>
      <c r="K7" s="170"/>
      <c r="L7" s="170"/>
      <c r="M7" s="170"/>
      <c r="N7" s="170"/>
      <c r="O7" s="171"/>
    </row>
    <row r="8" spans="1:15" x14ac:dyDescent="0.15">
      <c r="A8" s="115">
        <v>0.5</v>
      </c>
      <c r="B8" s="115">
        <f>IF(D8-'SV and Value-at-Risk'!B8=0,0.5,0)</f>
        <v>0</v>
      </c>
      <c r="C8" s="115" t="s">
        <v>84</v>
      </c>
      <c r="D8" s="168">
        <f>SUM($G17:$G272)/(D$6-1)</f>
        <v>1.5976783728010543E-3</v>
      </c>
      <c r="H8" s="172"/>
      <c r="I8" s="173"/>
      <c r="J8" s="173"/>
      <c r="K8" s="173"/>
      <c r="L8" s="173"/>
      <c r="M8" s="173"/>
      <c r="N8" s="173"/>
      <c r="O8" s="174"/>
    </row>
    <row r="9" spans="1:15" x14ac:dyDescent="0.15">
      <c r="A9" s="115">
        <v>0.5</v>
      </c>
      <c r="B9" s="115">
        <f>IF(D9-'SV and Value-at-Risk'!B9=0,0.5,0)</f>
        <v>0</v>
      </c>
      <c r="C9" s="115" t="s">
        <v>85</v>
      </c>
      <c r="D9" s="168">
        <f>STDEV($F23:$F272)</f>
        <v>3.9970969125116954E-2</v>
      </c>
      <c r="H9" s="172"/>
      <c r="I9" s="173"/>
      <c r="J9" s="173"/>
      <c r="K9" s="173"/>
      <c r="L9" s="173"/>
      <c r="M9" s="173"/>
      <c r="N9" s="173"/>
      <c r="O9" s="174"/>
    </row>
    <row r="10" spans="1:15" x14ac:dyDescent="0.15">
      <c r="A10" s="115">
        <v>1.5</v>
      </c>
      <c r="B10" s="115">
        <f>IF(D10-'SV and Value-at-Risk'!B10=0,1.5,0)</f>
        <v>0</v>
      </c>
      <c r="C10" s="115" t="s">
        <v>86</v>
      </c>
      <c r="D10" s="175">
        <f>D$9*SQRT(250)</f>
        <v>0.63199651359818687</v>
      </c>
      <c r="H10" s="172"/>
      <c r="I10" s="173"/>
      <c r="J10" s="173"/>
      <c r="K10" s="173"/>
      <c r="L10" s="173"/>
      <c r="M10" s="173"/>
      <c r="N10" s="173"/>
      <c r="O10" s="174"/>
    </row>
    <row r="11" spans="1:15" x14ac:dyDescent="0.15">
      <c r="H11" s="172"/>
      <c r="I11" s="173"/>
      <c r="J11" s="173"/>
      <c r="K11" s="173"/>
      <c r="L11" s="173"/>
      <c r="M11" s="173"/>
      <c r="N11" s="173"/>
      <c r="O11" s="174"/>
    </row>
    <row r="12" spans="1:15" x14ac:dyDescent="0.15">
      <c r="A12" s="176">
        <v>2</v>
      </c>
      <c r="H12" s="177"/>
      <c r="I12" s="178"/>
      <c r="J12" s="178"/>
      <c r="K12" s="178"/>
      <c r="L12" s="178"/>
      <c r="M12" s="178"/>
      <c r="N12" s="178"/>
      <c r="O12" s="179"/>
    </row>
    <row r="13" spans="1:15" x14ac:dyDescent="0.15">
      <c r="A13" s="115">
        <v>0.5</v>
      </c>
      <c r="B13" s="115">
        <f>IF(D13-'SV and Value-at-Risk'!B13=0,0.5,0)</f>
        <v>0</v>
      </c>
      <c r="C13" s="115" t="s">
        <v>96</v>
      </c>
      <c r="D13" s="180">
        <f>COUNT(J23:J272)</f>
        <v>250</v>
      </c>
    </row>
    <row r="14" spans="1:15" x14ac:dyDescent="0.15">
      <c r="E14" s="115" t="s">
        <v>76</v>
      </c>
    </row>
    <row r="15" spans="1:15" x14ac:dyDescent="0.15">
      <c r="A15" s="115">
        <v>1</v>
      </c>
      <c r="B15" s="115">
        <f>IF(D15-'SV and Value-at-Risk'!B15=0,1,0)</f>
        <v>0</v>
      </c>
      <c r="C15" s="181">
        <v>0.95</v>
      </c>
      <c r="D15" s="180">
        <f>(1-C15)*$D$13</f>
        <v>12.500000000000011</v>
      </c>
      <c r="E15" s="182">
        <f>J35</f>
        <v>-6.3630928345566037E-2</v>
      </c>
    </row>
    <row r="16" spans="1:15" x14ac:dyDescent="0.15">
      <c r="A16" s="115">
        <v>1</v>
      </c>
      <c r="B16" s="115">
        <f>IF(D16-'SV and Value-at-Risk'!B16=0,1,0)</f>
        <v>0</v>
      </c>
      <c r="C16" s="175">
        <v>0.97499999999999998</v>
      </c>
      <c r="D16" s="180">
        <f t="shared" ref="D16:D17" si="0">(1-C16)*$D$13</f>
        <v>6.2500000000000053</v>
      </c>
      <c r="E16" s="180">
        <f>J28</f>
        <v>-8.6253514126527861E-2</v>
      </c>
    </row>
    <row r="17" spans="1:14" x14ac:dyDescent="0.15">
      <c r="A17" s="115">
        <v>1</v>
      </c>
      <c r="B17" s="115">
        <f>IF(D17-'SV and Value-at-Risk'!B17=0,1,0)</f>
        <v>0</v>
      </c>
      <c r="C17" s="181">
        <v>0.99</v>
      </c>
      <c r="D17" s="183">
        <f t="shared" si="0"/>
        <v>2.5000000000000022</v>
      </c>
      <c r="E17" s="180">
        <f>J25</f>
        <v>-9.9452961389095623E-2</v>
      </c>
    </row>
    <row r="21" spans="1:14" x14ac:dyDescent="0.15">
      <c r="C21" s="184" t="s">
        <v>87</v>
      </c>
      <c r="D21" s="184" t="s">
        <v>88</v>
      </c>
      <c r="E21" s="184" t="s">
        <v>89</v>
      </c>
      <c r="F21" s="184" t="s">
        <v>90</v>
      </c>
      <c r="G21" s="184" t="s">
        <v>91</v>
      </c>
    </row>
    <row r="22" spans="1:14" x14ac:dyDescent="0.15">
      <c r="C22" s="185"/>
      <c r="D22" s="186" t="s">
        <v>92</v>
      </c>
      <c r="E22" s="186" t="s">
        <v>93</v>
      </c>
      <c r="F22" s="186" t="s">
        <v>94</v>
      </c>
      <c r="G22" s="186" t="s">
        <v>95</v>
      </c>
    </row>
    <row r="23" spans="1:14" x14ac:dyDescent="0.15">
      <c r="A23" s="115">
        <v>0.5</v>
      </c>
      <c r="B23" s="115">
        <f>IF(L23=0,0.5,0)</f>
        <v>0</v>
      </c>
      <c r="C23" s="187">
        <f>'Data Set-FMA00C'!A34</f>
        <v>44123</v>
      </c>
      <c r="D23" s="188">
        <f>'Data Set-FMA00C'!B34</f>
        <v>27.28</v>
      </c>
      <c r="E23" s="180">
        <f>D23/D24</f>
        <v>1.0412213740458016</v>
      </c>
      <c r="F23" s="180">
        <f>LN(E23)</f>
        <v>4.0394422208210268E-2</v>
      </c>
      <c r="G23" s="180">
        <f>(F23-$D$7)^2</f>
        <v>1.772301544546717E-3</v>
      </c>
      <c r="I23" s="180">
        <v>1</v>
      </c>
      <c r="J23" s="180">
        <v>-0.11998178421200842</v>
      </c>
      <c r="L23" s="189">
        <f>SUM(D23:D273)-SUM('SV and Value-at-Risk'!E23:E273)</f>
        <v>7314.3199999999979</v>
      </c>
      <c r="M23" s="189">
        <f>SUM(E23:E272)-SUM('SV and Value-at-Risk'!F23:F272)</f>
        <v>249.77440803898992</v>
      </c>
      <c r="N23" s="189">
        <f>SUM(F23:F272)-SUM('SV and Value-at-Risk'!G23:G272)</f>
        <v>-0.42607242564203862</v>
      </c>
    </row>
    <row r="24" spans="1:14" x14ac:dyDescent="0.15">
      <c r="A24" s="115">
        <v>0.5</v>
      </c>
      <c r="B24" s="115">
        <f>IF(M23=0,0.5,0)</f>
        <v>0</v>
      </c>
      <c r="C24" s="187">
        <f>'Data Set-FMA00C'!A35</f>
        <v>44121</v>
      </c>
      <c r="D24" s="188">
        <f>'Data Set-FMA00C'!B35</f>
        <v>26.2</v>
      </c>
      <c r="E24" s="180">
        <f t="shared" ref="E24:E87" si="1">D24/D25</f>
        <v>1.0100231303006939</v>
      </c>
      <c r="F24" s="180">
        <f t="shared" ref="F24:F87" si="2">LN(E24)</f>
        <v>9.9732318787533417E-3</v>
      </c>
      <c r="G24" s="180">
        <f t="shared" ref="G24:G87" si="3">(F24-$D$7)^2</f>
        <v>1.363645102822293E-4</v>
      </c>
      <c r="I24" s="180">
        <v>2</v>
      </c>
      <c r="J24" s="180">
        <v>-0.1135834948382583</v>
      </c>
    </row>
    <row r="25" spans="1:14" x14ac:dyDescent="0.15">
      <c r="A25" s="115">
        <v>0.5</v>
      </c>
      <c r="B25" s="115">
        <f>IF(N23=0,0.5,0)</f>
        <v>0</v>
      </c>
      <c r="C25" s="187">
        <f>'Data Set-FMA00C'!A36</f>
        <v>44120</v>
      </c>
      <c r="D25" s="188">
        <f>'Data Set-FMA00C'!B36</f>
        <v>25.94</v>
      </c>
      <c r="E25" s="180">
        <f t="shared" si="1"/>
        <v>0.99692544196771715</v>
      </c>
      <c r="F25" s="180">
        <f t="shared" si="2"/>
        <v>-3.0792941960613813E-3</v>
      </c>
      <c r="G25" s="180">
        <f t="shared" si="3"/>
        <v>1.890637357126565E-6</v>
      </c>
      <c r="I25" s="180">
        <v>3</v>
      </c>
      <c r="J25" s="180">
        <v>-9.9452961389095623E-2</v>
      </c>
    </row>
    <row r="26" spans="1:14" x14ac:dyDescent="0.15">
      <c r="C26" s="187">
        <f>'Data Set-FMA00C'!A37</f>
        <v>44117</v>
      </c>
      <c r="D26" s="188">
        <f>'Data Set-FMA00C'!B37</f>
        <v>26.02</v>
      </c>
      <c r="E26" s="180">
        <f t="shared" si="1"/>
        <v>0.99312977099236643</v>
      </c>
      <c r="F26" s="180">
        <f t="shared" si="2"/>
        <v>-6.8939376826919318E-3</v>
      </c>
      <c r="G26" s="180">
        <f t="shared" si="3"/>
        <v>2.6932446157602805E-5</v>
      </c>
      <c r="I26" s="180">
        <v>4</v>
      </c>
      <c r="J26" s="180">
        <v>-8.7798291762404848E-2</v>
      </c>
    </row>
    <row r="27" spans="1:14" x14ac:dyDescent="0.15">
      <c r="C27" s="187">
        <f>'Data Set-FMA00C'!A38</f>
        <v>44116</v>
      </c>
      <c r="D27" s="188">
        <f>'Data Set-FMA00C'!B38</f>
        <v>26.2</v>
      </c>
      <c r="E27" s="180">
        <f t="shared" si="1"/>
        <v>0.98127340823970033</v>
      </c>
      <c r="F27" s="180">
        <f t="shared" si="2"/>
        <v>-1.8904154639152723E-2</v>
      </c>
      <c r="G27" s="180">
        <f t="shared" si="3"/>
        <v>2.9583535383675128E-4</v>
      </c>
      <c r="I27" s="180">
        <v>5</v>
      </c>
      <c r="J27" s="180">
        <v>-8.6962528590626476E-2</v>
      </c>
    </row>
    <row r="28" spans="1:14" x14ac:dyDescent="0.15">
      <c r="C28" s="187">
        <f>'Data Set-FMA00C'!A39</f>
        <v>44114</v>
      </c>
      <c r="D28" s="188">
        <f>'Data Set-FMA00C'!B39</f>
        <v>26.7</v>
      </c>
      <c r="E28" s="180">
        <f t="shared" si="1"/>
        <v>0.9933035714285714</v>
      </c>
      <c r="F28" s="180">
        <f t="shared" si="2"/>
        <v>-6.7189502487449808E-3</v>
      </c>
      <c r="G28" s="180">
        <f t="shared" si="3"/>
        <v>2.5146820393382469E-5</v>
      </c>
      <c r="I28" s="180">
        <v>6</v>
      </c>
      <c r="J28" s="180">
        <v>-8.6253514126527861E-2</v>
      </c>
    </row>
    <row r="29" spans="1:14" x14ac:dyDescent="0.15">
      <c r="C29" s="187">
        <f>'Data Set-FMA00C'!A40</f>
        <v>44113</v>
      </c>
      <c r="D29" s="188">
        <f>'Data Set-FMA00C'!B40</f>
        <v>26.88</v>
      </c>
      <c r="E29" s="180">
        <f t="shared" si="1"/>
        <v>1.012810851544838</v>
      </c>
      <c r="F29" s="180">
        <f t="shared" si="2"/>
        <v>1.2729486750887328E-2</v>
      </c>
      <c r="G29" s="180">
        <f t="shared" si="3"/>
        <v>2.0833390270832592E-4</v>
      </c>
      <c r="I29" s="180">
        <v>7</v>
      </c>
      <c r="J29" s="180">
        <v>-8.4853162488750258E-2</v>
      </c>
    </row>
    <row r="30" spans="1:14" x14ac:dyDescent="0.15">
      <c r="C30" s="187">
        <f>'Data Set-FMA00C'!A41</f>
        <v>44110</v>
      </c>
      <c r="D30" s="188">
        <f>'Data Set-FMA00C'!B41</f>
        <v>26.54</v>
      </c>
      <c r="E30" s="180">
        <f t="shared" si="1"/>
        <v>1.0207692307692307</v>
      </c>
      <c r="F30" s="180">
        <f t="shared" si="2"/>
        <v>2.0556490882579291E-2</v>
      </c>
      <c r="G30" s="180">
        <f t="shared" si="3"/>
        <v>4.9554235226007741E-4</v>
      </c>
      <c r="I30" s="180">
        <v>8</v>
      </c>
      <c r="J30" s="180">
        <v>-8.4785117941371238E-2</v>
      </c>
    </row>
    <row r="31" spans="1:14" x14ac:dyDescent="0.15">
      <c r="C31" s="187">
        <f>'Data Set-FMA00C'!A42</f>
        <v>44109</v>
      </c>
      <c r="D31" s="188">
        <f>'Data Set-FMA00C'!B42</f>
        <v>26</v>
      </c>
      <c r="E31" s="180">
        <f t="shared" si="1"/>
        <v>0.98335854765506803</v>
      </c>
      <c r="F31" s="180">
        <f t="shared" si="2"/>
        <v>-1.6781476962003543E-2</v>
      </c>
      <c r="G31" s="180">
        <f t="shared" si="3"/>
        <v>2.273215756560808E-4</v>
      </c>
      <c r="I31" s="180">
        <v>9</v>
      </c>
      <c r="J31" s="180">
        <v>-7.7640388988342676E-2</v>
      </c>
    </row>
    <row r="32" spans="1:14" x14ac:dyDescent="0.15">
      <c r="C32" s="187">
        <f>'Data Set-FMA00C'!A43</f>
        <v>44108</v>
      </c>
      <c r="D32" s="188">
        <f>'Data Set-FMA00C'!B43</f>
        <v>26.44</v>
      </c>
      <c r="E32" s="180">
        <f t="shared" si="1"/>
        <v>0.96778916544655935</v>
      </c>
      <c r="F32" s="180">
        <f t="shared" si="2"/>
        <v>-3.2741019719103724E-2</v>
      </c>
      <c r="G32" s="180">
        <f t="shared" si="3"/>
        <v>9.6327861011932E-4</v>
      </c>
      <c r="I32" s="180">
        <v>10</v>
      </c>
      <c r="J32" s="180">
        <v>-6.9120089857455685E-2</v>
      </c>
    </row>
    <row r="33" spans="3:10" x14ac:dyDescent="0.15">
      <c r="C33" s="187">
        <f>'Data Set-FMA00C'!A44</f>
        <v>44107</v>
      </c>
      <c r="D33" s="188">
        <f>'Data Set-FMA00C'!B44</f>
        <v>27.32</v>
      </c>
      <c r="E33" s="180">
        <f t="shared" si="1"/>
        <v>0.99708029197080295</v>
      </c>
      <c r="F33" s="180">
        <f t="shared" si="2"/>
        <v>-2.9239786914352006E-3</v>
      </c>
      <c r="G33" s="180">
        <f t="shared" si="3"/>
        <v>1.4876412295635169E-6</v>
      </c>
      <c r="I33" s="180">
        <v>11</v>
      </c>
      <c r="J33" s="180">
        <v>-6.7044502628997041E-2</v>
      </c>
    </row>
    <row r="34" spans="3:10" x14ac:dyDescent="0.15">
      <c r="C34" s="187">
        <f>'Data Set-FMA00C'!A45</f>
        <v>44106</v>
      </c>
      <c r="D34" s="188">
        <f>'Data Set-FMA00C'!B45</f>
        <v>27.4</v>
      </c>
      <c r="E34" s="180">
        <f t="shared" si="1"/>
        <v>1.0223880597014925</v>
      </c>
      <c r="F34" s="180">
        <f t="shared" si="2"/>
        <v>2.2141125877213501E-2</v>
      </c>
      <c r="G34" s="180">
        <f t="shared" si="3"/>
        <v>5.6860384417249373E-4</v>
      </c>
      <c r="I34" s="180">
        <v>12</v>
      </c>
      <c r="J34" s="180">
        <v>-6.4842981483963044E-2</v>
      </c>
    </row>
    <row r="35" spans="3:10" x14ac:dyDescent="0.15">
      <c r="C35" s="187">
        <f>'Data Set-FMA00C'!A46</f>
        <v>44103</v>
      </c>
      <c r="D35" s="188">
        <f>'Data Set-FMA00C'!B46</f>
        <v>26.8</v>
      </c>
      <c r="E35" s="180">
        <f t="shared" si="1"/>
        <v>0.94968107725017725</v>
      </c>
      <c r="F35" s="180">
        <f t="shared" si="2"/>
        <v>-5.1629058907856872E-2</v>
      </c>
      <c r="G35" s="180">
        <f t="shared" si="3"/>
        <v>2.4924825802013447E-3</v>
      </c>
      <c r="I35" s="180">
        <v>13</v>
      </c>
      <c r="J35" s="180">
        <v>-6.3630928345566037E-2</v>
      </c>
    </row>
    <row r="36" spans="3:10" x14ac:dyDescent="0.15">
      <c r="C36" s="187">
        <f>'Data Set-FMA00C'!A47</f>
        <v>44102</v>
      </c>
      <c r="D36" s="188">
        <f>'Data Set-FMA00C'!B47</f>
        <v>28.22</v>
      </c>
      <c r="E36" s="180">
        <f t="shared" si="1"/>
        <v>1.0187725631768954</v>
      </c>
      <c r="F36" s="180">
        <f t="shared" si="2"/>
        <v>1.8598533231375173E-2</v>
      </c>
      <c r="G36" s="180">
        <f t="shared" si="3"/>
        <v>4.1220461908705511E-4</v>
      </c>
      <c r="I36" s="180">
        <v>14</v>
      </c>
      <c r="J36" s="180">
        <v>-5.9574400123148102E-2</v>
      </c>
    </row>
    <row r="37" spans="3:10" x14ac:dyDescent="0.15">
      <c r="C37" s="187">
        <f>'Data Set-FMA00C'!A48</f>
        <v>44101</v>
      </c>
      <c r="D37" s="188">
        <f>'Data Set-FMA00C'!B48</f>
        <v>27.7</v>
      </c>
      <c r="E37" s="180">
        <f t="shared" si="1"/>
        <v>0.99425699928212485</v>
      </c>
      <c r="F37" s="180">
        <f t="shared" si="2"/>
        <v>-5.7595551583668834E-3</v>
      </c>
      <c r="G37" s="180">
        <f t="shared" si="3"/>
        <v>1.6445177916994474E-5</v>
      </c>
      <c r="I37" s="180">
        <v>15</v>
      </c>
      <c r="J37" s="180">
        <v>-5.5797290703393253E-2</v>
      </c>
    </row>
    <row r="38" spans="3:10" x14ac:dyDescent="0.15">
      <c r="C38" s="187">
        <f>'Data Set-FMA00C'!A49</f>
        <v>44100</v>
      </c>
      <c r="D38" s="188">
        <f>'Data Set-FMA00C'!B49</f>
        <v>27.86</v>
      </c>
      <c r="E38" s="180">
        <f t="shared" si="1"/>
        <v>1.0318518518518518</v>
      </c>
      <c r="F38" s="180">
        <f t="shared" si="2"/>
        <v>3.1355102347330514E-2</v>
      </c>
      <c r="G38" s="180">
        <f t="shared" si="3"/>
        <v>1.0929234027089033E-3</v>
      </c>
      <c r="I38" s="180">
        <v>16</v>
      </c>
      <c r="J38" s="180">
        <v>-5.4311989353739841E-2</v>
      </c>
    </row>
    <row r="39" spans="3:10" x14ac:dyDescent="0.15">
      <c r="C39" s="187">
        <f>'Data Set-FMA00C'!A50</f>
        <v>44099</v>
      </c>
      <c r="D39" s="188">
        <f>'Data Set-FMA00C'!B50</f>
        <v>27</v>
      </c>
      <c r="E39" s="180">
        <f t="shared" si="1"/>
        <v>0.95204513399153745</v>
      </c>
      <c r="F39" s="180">
        <f t="shared" si="2"/>
        <v>-4.9142835659597595E-2</v>
      </c>
      <c r="G39" s="180">
        <f t="shared" si="3"/>
        <v>2.2504156425171944E-3</v>
      </c>
      <c r="I39" s="180">
        <v>17</v>
      </c>
      <c r="J39" s="180">
        <v>-5.1629058907856989E-2</v>
      </c>
    </row>
    <row r="40" spans="3:10" x14ac:dyDescent="0.15">
      <c r="C40" s="187">
        <f>'Data Set-FMA00C'!A51</f>
        <v>44096</v>
      </c>
      <c r="D40" s="188">
        <f>'Data Set-FMA00C'!B51</f>
        <v>28.36</v>
      </c>
      <c r="E40" s="180">
        <f t="shared" si="1"/>
        <v>1.0049610205527995</v>
      </c>
      <c r="F40" s="180">
        <f t="shared" si="2"/>
        <v>4.9487552392588272E-3</v>
      </c>
      <c r="G40" s="180">
        <f t="shared" si="3"/>
        <v>4.4263006997969579E-5</v>
      </c>
      <c r="I40" s="180">
        <v>18</v>
      </c>
      <c r="J40" s="180">
        <v>-5.1469335229480349E-2</v>
      </c>
    </row>
    <row r="41" spans="3:10" x14ac:dyDescent="0.15">
      <c r="C41" s="187">
        <f>'Data Set-FMA00C'!A52</f>
        <v>44095</v>
      </c>
      <c r="D41" s="188">
        <f>'Data Set-FMA00C'!B52</f>
        <v>28.22</v>
      </c>
      <c r="E41" s="180">
        <f t="shared" si="1"/>
        <v>0.97782397782397779</v>
      </c>
      <c r="F41" s="180">
        <f t="shared" si="2"/>
        <v>-2.2425606921056909E-2</v>
      </c>
      <c r="G41" s="180">
        <f t="shared" si="3"/>
        <v>4.2937298726923855E-4</v>
      </c>
      <c r="I41" s="180">
        <v>19</v>
      </c>
      <c r="J41" s="180">
        <v>-5.0329810355024852E-2</v>
      </c>
    </row>
    <row r="42" spans="3:10" x14ac:dyDescent="0.15">
      <c r="C42" s="187">
        <f>'Data Set-FMA00C'!A53</f>
        <v>44094</v>
      </c>
      <c r="D42" s="188">
        <f>'Data Set-FMA00C'!B53</f>
        <v>28.86</v>
      </c>
      <c r="E42" s="180">
        <f t="shared" si="1"/>
        <v>0.99380165289256195</v>
      </c>
      <c r="F42" s="180">
        <f t="shared" si="2"/>
        <v>-6.2176366108705619E-3</v>
      </c>
      <c r="G42" s="180">
        <f t="shared" si="3"/>
        <v>2.0370300314682895E-5</v>
      </c>
      <c r="I42" s="180">
        <v>20</v>
      </c>
      <c r="J42" s="180">
        <v>-4.9313313540505603E-2</v>
      </c>
    </row>
    <row r="43" spans="3:10" x14ac:dyDescent="0.15">
      <c r="C43" s="187">
        <f>'Data Set-FMA00C'!A54</f>
        <v>44093</v>
      </c>
      <c r="D43" s="188">
        <f>'Data Set-FMA00C'!B54</f>
        <v>29.04</v>
      </c>
      <c r="E43" s="180">
        <f t="shared" si="1"/>
        <v>0.96414342629482064</v>
      </c>
      <c r="F43" s="180">
        <f t="shared" si="2"/>
        <v>-3.651521297509757E-2</v>
      </c>
      <c r="G43" s="180">
        <f t="shared" si="3"/>
        <v>1.21180037908593E-3</v>
      </c>
      <c r="I43" s="180">
        <v>21</v>
      </c>
      <c r="J43" s="180">
        <v>-4.9142835659597713E-2</v>
      </c>
    </row>
    <row r="44" spans="3:10" x14ac:dyDescent="0.15">
      <c r="C44" s="187">
        <f>'Data Set-FMA00C'!A55</f>
        <v>44092</v>
      </c>
      <c r="D44" s="188">
        <f>'Data Set-FMA00C'!B55</f>
        <v>30.12</v>
      </c>
      <c r="E44" s="180">
        <f t="shared" si="1"/>
        <v>1.0093833780160859</v>
      </c>
      <c r="F44" s="180">
        <f t="shared" si="2"/>
        <v>9.3396275961328424E-3</v>
      </c>
      <c r="G44" s="180">
        <f t="shared" si="3"/>
        <v>1.2196810930054711E-4</v>
      </c>
      <c r="I44" s="180">
        <v>22</v>
      </c>
      <c r="J44" s="180">
        <v>-4.8211627850142477E-2</v>
      </c>
    </row>
    <row r="45" spans="3:10" x14ac:dyDescent="0.15">
      <c r="C45" s="187">
        <f>'Data Set-FMA00C'!A56</f>
        <v>44089</v>
      </c>
      <c r="D45" s="188">
        <f>'Data Set-FMA00C'!B56</f>
        <v>29.84</v>
      </c>
      <c r="E45" s="180">
        <f t="shared" si="1"/>
        <v>1.0060687795010115</v>
      </c>
      <c r="F45" s="180">
        <f t="shared" si="2"/>
        <v>6.0504386257740801E-3</v>
      </c>
      <c r="G45" s="180">
        <f t="shared" si="3"/>
        <v>6.0135811446393544E-5</v>
      </c>
      <c r="I45" s="180">
        <v>23</v>
      </c>
      <c r="J45" s="180">
        <v>-4.7983618094046082E-2</v>
      </c>
    </row>
    <row r="46" spans="3:10" x14ac:dyDescent="0.15">
      <c r="C46" s="187">
        <f>'Data Set-FMA00C'!A57</f>
        <v>44087</v>
      </c>
      <c r="D46" s="188">
        <f>'Data Set-FMA00C'!B57</f>
        <v>29.66</v>
      </c>
      <c r="E46" s="180">
        <f t="shared" si="1"/>
        <v>1.0262975778546712</v>
      </c>
      <c r="F46" s="180">
        <f t="shared" si="2"/>
        <v>2.5957741591399519E-2</v>
      </c>
      <c r="G46" s="180">
        <f t="shared" si="3"/>
        <v>7.6518797530844682E-4</v>
      </c>
      <c r="I46" s="180">
        <v>24</v>
      </c>
      <c r="J46" s="180">
        <v>-4.7728356599342721E-2</v>
      </c>
    </row>
    <row r="47" spans="3:10" x14ac:dyDescent="0.15">
      <c r="C47" s="187">
        <f>'Data Set-FMA00C'!A58</f>
        <v>44086</v>
      </c>
      <c r="D47" s="188">
        <f>'Data Set-FMA00C'!B58</f>
        <v>28.9</v>
      </c>
      <c r="E47" s="180">
        <f t="shared" si="1"/>
        <v>0.97044996642041625</v>
      </c>
      <c r="F47" s="180">
        <f t="shared" si="2"/>
        <v>-2.9995432137476585E-2</v>
      </c>
      <c r="G47" s="180">
        <f t="shared" si="3"/>
        <v>8.003887402722765E-4</v>
      </c>
      <c r="I47" s="180">
        <v>25</v>
      </c>
      <c r="J47" s="180">
        <v>-4.5599297409685179E-2</v>
      </c>
    </row>
    <row r="48" spans="3:10" x14ac:dyDescent="0.15">
      <c r="C48" s="187">
        <f>'Data Set-FMA00C'!A59</f>
        <v>44085</v>
      </c>
      <c r="D48" s="188">
        <f>'Data Set-FMA00C'!B59</f>
        <v>29.78</v>
      </c>
      <c r="E48" s="180">
        <f t="shared" si="1"/>
        <v>1</v>
      </c>
      <c r="F48" s="180">
        <f t="shared" si="2"/>
        <v>0</v>
      </c>
      <c r="G48" s="180">
        <f t="shared" si="3"/>
        <v>2.904603390279849E-6</v>
      </c>
      <c r="I48" s="180">
        <v>26</v>
      </c>
      <c r="J48" s="180">
        <v>-4.5590161438761094E-2</v>
      </c>
    </row>
    <row r="49" spans="3:10" x14ac:dyDescent="0.15">
      <c r="C49" s="187">
        <f>'Data Set-FMA00C'!A60</f>
        <v>44082</v>
      </c>
      <c r="D49" s="188">
        <f>'Data Set-FMA00C'!B60</f>
        <v>29.78</v>
      </c>
      <c r="E49" s="180">
        <f t="shared" si="1"/>
        <v>0.97703412073490814</v>
      </c>
      <c r="F49" s="180">
        <f t="shared" si="2"/>
        <v>-2.3233703562582593E-2</v>
      </c>
      <c r="G49" s="180">
        <f t="shared" si="3"/>
        <v>4.6351566115578183E-4</v>
      </c>
      <c r="I49" s="180">
        <v>27</v>
      </c>
      <c r="J49" s="180">
        <v>-4.532627071576642E-2</v>
      </c>
    </row>
    <row r="50" spans="3:10" x14ac:dyDescent="0.15">
      <c r="C50" s="187">
        <f>'Data Set-FMA00C'!A61</f>
        <v>44081</v>
      </c>
      <c r="D50" s="188">
        <f>'Data Set-FMA00C'!B61</f>
        <v>30.48</v>
      </c>
      <c r="E50" s="180">
        <f t="shared" si="1"/>
        <v>1.0598052851182198</v>
      </c>
      <c r="F50" s="180">
        <f t="shared" si="2"/>
        <v>5.808519796559964E-2</v>
      </c>
      <c r="G50" s="180">
        <f t="shared" si="3"/>
        <v>3.5747828356219886E-3</v>
      </c>
      <c r="I50" s="180">
        <v>28</v>
      </c>
      <c r="J50" s="180">
        <v>-4.471487815317942E-2</v>
      </c>
    </row>
    <row r="51" spans="3:10" x14ac:dyDescent="0.15">
      <c r="C51" s="187">
        <f>'Data Set-FMA00C'!A62</f>
        <v>44080</v>
      </c>
      <c r="D51" s="188">
        <f>'Data Set-FMA00C'!B62</f>
        <v>28.76</v>
      </c>
      <c r="E51" s="180">
        <f t="shared" si="1"/>
        <v>1.0527086383601758</v>
      </c>
      <c r="F51" s="180">
        <f t="shared" si="2"/>
        <v>5.1366498150256734E-2</v>
      </c>
      <c r="G51" s="180">
        <f t="shared" si="3"/>
        <v>2.8165085233195458E-3</v>
      </c>
      <c r="I51" s="180">
        <v>29</v>
      </c>
      <c r="J51" s="180">
        <v>-4.4354780334670774E-2</v>
      </c>
    </row>
    <row r="52" spans="3:10" x14ac:dyDescent="0.15">
      <c r="C52" s="187">
        <f>'Data Set-FMA00C'!A63</f>
        <v>44079</v>
      </c>
      <c r="D52" s="188">
        <f>'Data Set-FMA00C'!B63</f>
        <v>27.32</v>
      </c>
      <c r="E52" s="180">
        <f t="shared" si="1"/>
        <v>0.98202731847591662</v>
      </c>
      <c r="F52" s="180">
        <f t="shared" si="2"/>
        <v>-1.8136151792707521E-2</v>
      </c>
      <c r="G52" s="180">
        <f t="shared" si="3"/>
        <v>2.7000609174935929E-4</v>
      </c>
      <c r="I52" s="180">
        <v>30</v>
      </c>
      <c r="J52" s="180">
        <v>-4.4000329262437472E-2</v>
      </c>
    </row>
    <row r="53" spans="3:10" x14ac:dyDescent="0.15">
      <c r="C53" s="187">
        <f>'Data Set-FMA00C'!A64</f>
        <v>44078</v>
      </c>
      <c r="D53" s="188">
        <f>'Data Set-FMA00C'!B64</f>
        <v>27.82</v>
      </c>
      <c r="E53" s="180">
        <f t="shared" si="1"/>
        <v>0.98792613636363635</v>
      </c>
      <c r="F53" s="180">
        <f t="shared" si="2"/>
        <v>-1.2147344794544811E-2</v>
      </c>
      <c r="G53" s="180">
        <f t="shared" si="3"/>
        <v>1.0905739965405958E-4</v>
      </c>
      <c r="I53" s="180">
        <v>31</v>
      </c>
      <c r="J53" s="180">
        <v>-4.3963123421115941E-2</v>
      </c>
    </row>
    <row r="54" spans="3:10" x14ac:dyDescent="0.15">
      <c r="C54" s="187">
        <f>'Data Set-FMA00C'!A65</f>
        <v>44075</v>
      </c>
      <c r="D54" s="188">
        <f>'Data Set-FMA00C'!B65</f>
        <v>28.16</v>
      </c>
      <c r="E54" s="180">
        <f t="shared" si="1"/>
        <v>1.0057142857142858</v>
      </c>
      <c r="F54" s="180">
        <f t="shared" si="2"/>
        <v>5.6980211146377959E-3</v>
      </c>
      <c r="G54" s="180">
        <f t="shared" si="3"/>
        <v>5.4794205434524234E-5</v>
      </c>
      <c r="I54" s="180">
        <v>32</v>
      </c>
      <c r="J54" s="180">
        <v>-4.3616846889211573E-2</v>
      </c>
    </row>
    <row r="55" spans="3:10" x14ac:dyDescent="0.15">
      <c r="C55" s="187">
        <f>'Data Set-FMA00C'!A66</f>
        <v>44074</v>
      </c>
      <c r="D55" s="188">
        <f>'Data Set-FMA00C'!B66</f>
        <v>28</v>
      </c>
      <c r="E55" s="180">
        <f t="shared" si="1"/>
        <v>1.0432190760059612</v>
      </c>
      <c r="F55" s="180">
        <f t="shared" si="2"/>
        <v>4.231119807172283E-2</v>
      </c>
      <c r="G55" s="180">
        <f t="shared" si="3"/>
        <v>1.9373631640087592E-3</v>
      </c>
      <c r="I55" s="180">
        <v>33</v>
      </c>
      <c r="J55" s="180">
        <v>-4.2813365905180624E-2</v>
      </c>
    </row>
    <row r="56" spans="3:10" x14ac:dyDescent="0.15">
      <c r="C56" s="187">
        <f>'Data Set-FMA00C'!A67</f>
        <v>44073</v>
      </c>
      <c r="D56" s="188">
        <f>'Data Set-FMA00C'!B67</f>
        <v>26.84</v>
      </c>
      <c r="E56" s="180">
        <f t="shared" si="1"/>
        <v>1.0427350427350428</v>
      </c>
      <c r="F56" s="180">
        <f t="shared" si="2"/>
        <v>4.1847109935500504E-2</v>
      </c>
      <c r="G56" s="180">
        <f t="shared" si="3"/>
        <v>1.8967244104347669E-3</v>
      </c>
      <c r="I56" s="180">
        <v>34</v>
      </c>
      <c r="J56" s="180">
        <v>-4.1331418881755934E-2</v>
      </c>
    </row>
    <row r="57" spans="3:10" x14ac:dyDescent="0.15">
      <c r="C57" s="187">
        <f>'Data Set-FMA00C'!A68</f>
        <v>44072</v>
      </c>
      <c r="D57" s="188">
        <f>'Data Set-FMA00C'!B68</f>
        <v>25.74</v>
      </c>
      <c r="E57" s="180">
        <f t="shared" si="1"/>
        <v>1.0583881578947367</v>
      </c>
      <c r="F57" s="180">
        <f t="shared" si="2"/>
        <v>5.6747145070014236E-2</v>
      </c>
      <c r="G57" s="180">
        <f t="shared" si="3"/>
        <v>3.4165702269734538E-3</v>
      </c>
      <c r="I57" s="180">
        <v>35</v>
      </c>
      <c r="J57" s="180">
        <v>-4.0998190450585108E-2</v>
      </c>
    </row>
    <row r="58" spans="3:10" x14ac:dyDescent="0.15">
      <c r="C58" s="187">
        <f>'Data Set-FMA00C'!A69</f>
        <v>44071</v>
      </c>
      <c r="D58" s="188">
        <f>'Data Set-FMA00C'!B69</f>
        <v>24.32</v>
      </c>
      <c r="E58" s="180">
        <f t="shared" si="1"/>
        <v>0.96815286624203822</v>
      </c>
      <c r="F58" s="180">
        <f t="shared" si="2"/>
        <v>-3.236528450203166E-2</v>
      </c>
      <c r="G58" s="180">
        <f t="shared" si="3"/>
        <v>9.4009660209272818E-4</v>
      </c>
      <c r="I58" s="180">
        <v>36</v>
      </c>
      <c r="J58" s="180">
        <v>-4.0821994520255166E-2</v>
      </c>
    </row>
    <row r="59" spans="3:10" x14ac:dyDescent="0.15">
      <c r="C59" s="187">
        <f>'Data Set-FMA00C'!A70</f>
        <v>44068</v>
      </c>
      <c r="D59" s="188">
        <f>'Data Set-FMA00C'!B70</f>
        <v>25.12</v>
      </c>
      <c r="E59" s="180">
        <f t="shared" si="1"/>
        <v>1.0170040485829961</v>
      </c>
      <c r="F59" s="180">
        <f t="shared" si="2"/>
        <v>1.6861097966066552E-2</v>
      </c>
      <c r="G59" s="180">
        <f t="shared" si="3"/>
        <v>3.4467361928669358E-4</v>
      </c>
      <c r="I59" s="180">
        <v>37</v>
      </c>
      <c r="J59" s="180">
        <v>-4.0430309430056051E-2</v>
      </c>
    </row>
    <row r="60" spans="3:10" x14ac:dyDescent="0.15">
      <c r="C60" s="187">
        <f>'Data Set-FMA00C'!A71</f>
        <v>44067</v>
      </c>
      <c r="D60" s="188">
        <f>'Data Set-FMA00C'!B71</f>
        <v>24.7</v>
      </c>
      <c r="E60" s="180">
        <f t="shared" si="1"/>
        <v>0.95293209876543206</v>
      </c>
      <c r="F60" s="180">
        <f t="shared" si="2"/>
        <v>-4.8211627850142477E-2</v>
      </c>
      <c r="G60" s="180">
        <f t="shared" si="3"/>
        <v>2.1629325015728217E-3</v>
      </c>
      <c r="I60" s="180">
        <v>38</v>
      </c>
      <c r="J60" s="180">
        <v>-3.9839917348270845E-2</v>
      </c>
    </row>
    <row r="61" spans="3:10" x14ac:dyDescent="0.15">
      <c r="C61" s="187">
        <f>'Data Set-FMA00C'!A72</f>
        <v>44066</v>
      </c>
      <c r="D61" s="188">
        <f>'Data Set-FMA00C'!B72</f>
        <v>25.92</v>
      </c>
      <c r="E61" s="180">
        <f t="shared" si="1"/>
        <v>1.021276595744681</v>
      </c>
      <c r="F61" s="180">
        <f t="shared" si="2"/>
        <v>2.1053409197832482E-2</v>
      </c>
      <c r="G61" s="180">
        <f t="shared" si="3"/>
        <v>5.1791285924129632E-4</v>
      </c>
      <c r="I61" s="180">
        <v>39</v>
      </c>
      <c r="J61" s="180">
        <v>-3.9614993770220021E-2</v>
      </c>
    </row>
    <row r="62" spans="3:10" x14ac:dyDescent="0.15">
      <c r="C62" s="187">
        <f>'Data Set-FMA00C'!A73</f>
        <v>44065</v>
      </c>
      <c r="D62" s="188">
        <f>'Data Set-FMA00C'!B73</f>
        <v>25.38</v>
      </c>
      <c r="E62" s="180">
        <f t="shared" si="1"/>
        <v>1.0308692120227456</v>
      </c>
      <c r="F62" s="180">
        <f t="shared" si="2"/>
        <v>3.0402341529934037E-2</v>
      </c>
      <c r="G62" s="180">
        <f t="shared" si="3"/>
        <v>1.0308357690998855E-3</v>
      </c>
      <c r="I62" s="180">
        <v>40</v>
      </c>
      <c r="J62" s="180">
        <v>-3.9542637679393693E-2</v>
      </c>
    </row>
    <row r="63" spans="3:10" x14ac:dyDescent="0.15">
      <c r="C63" s="187">
        <f>'Data Set-FMA00C'!A74</f>
        <v>44064</v>
      </c>
      <c r="D63" s="188">
        <f>'Data Set-FMA00C'!B74</f>
        <v>24.62</v>
      </c>
      <c r="E63" s="180">
        <f t="shared" si="1"/>
        <v>1.0602928509905256</v>
      </c>
      <c r="F63" s="180">
        <f t="shared" si="2"/>
        <v>5.8545144486562208E-2</v>
      </c>
      <c r="G63" s="180">
        <f t="shared" si="3"/>
        <v>3.6299943201103507E-3</v>
      </c>
      <c r="I63" s="180">
        <v>41</v>
      </c>
      <c r="J63" s="180">
        <v>-3.8407178299668263E-2</v>
      </c>
    </row>
    <row r="64" spans="3:10" x14ac:dyDescent="0.15">
      <c r="C64" s="187">
        <f>'Data Set-FMA00C'!A75</f>
        <v>44061</v>
      </c>
      <c r="D64" s="188">
        <f>'Data Set-FMA00C'!B75</f>
        <v>23.22</v>
      </c>
      <c r="E64" s="180">
        <f t="shared" si="1"/>
        <v>1.0384615384615385</v>
      </c>
      <c r="F64" s="180">
        <f t="shared" si="2"/>
        <v>3.7740327982847113E-2</v>
      </c>
      <c r="G64" s="180">
        <f t="shared" si="3"/>
        <v>1.5558778643485749E-3</v>
      </c>
      <c r="I64" s="180">
        <v>42</v>
      </c>
      <c r="J64" s="180">
        <v>-3.8344906307893403E-2</v>
      </c>
    </row>
    <row r="65" spans="3:10" x14ac:dyDescent="0.15">
      <c r="C65" s="187">
        <f>'Data Set-FMA00C'!A76</f>
        <v>44060</v>
      </c>
      <c r="D65" s="188">
        <f>'Data Set-FMA00C'!B76</f>
        <v>22.36</v>
      </c>
      <c r="E65" s="180">
        <f t="shared" si="1"/>
        <v>1.0247479376718607</v>
      </c>
      <c r="F65" s="180">
        <f t="shared" si="2"/>
        <v>2.4446667881973649E-2</v>
      </c>
      <c r="G65" s="180">
        <f t="shared" si="3"/>
        <v>6.8387258258850443E-4</v>
      </c>
      <c r="I65" s="180">
        <v>43</v>
      </c>
      <c r="J65" s="180">
        <v>-3.8326803866175062E-2</v>
      </c>
    </row>
    <row r="66" spans="3:10" x14ac:dyDescent="0.15">
      <c r="C66" s="187">
        <f>'Data Set-FMA00C'!A77</f>
        <v>44059</v>
      </c>
      <c r="D66" s="188">
        <f>'Data Set-FMA00C'!B77</f>
        <v>21.82</v>
      </c>
      <c r="E66" s="180">
        <f t="shared" si="1"/>
        <v>1.0292452830188679</v>
      </c>
      <c r="F66" s="180">
        <f t="shared" si="2"/>
        <v>2.8825798726957931E-2</v>
      </c>
      <c r="G66" s="180">
        <f t="shared" si="3"/>
        <v>9.3208629951468253E-4</v>
      </c>
      <c r="I66" s="180">
        <v>44</v>
      </c>
      <c r="J66" s="180">
        <v>-3.8027395589239364E-2</v>
      </c>
    </row>
    <row r="67" spans="3:10" x14ac:dyDescent="0.15">
      <c r="C67" s="187">
        <f>'Data Set-FMA00C'!A78</f>
        <v>44058</v>
      </c>
      <c r="D67" s="188">
        <f>'Data Set-FMA00C'!B78</f>
        <v>21.2</v>
      </c>
      <c r="E67" s="180">
        <f t="shared" si="1"/>
        <v>0.97247706422018343</v>
      </c>
      <c r="F67" s="180">
        <f t="shared" si="2"/>
        <v>-2.7908788117076616E-2</v>
      </c>
      <c r="G67" s="180">
        <f t="shared" si="3"/>
        <v>6.8667573715597654E-4</v>
      </c>
      <c r="I67" s="180">
        <v>45</v>
      </c>
      <c r="J67" s="180">
        <v>-3.7681066967688477E-2</v>
      </c>
    </row>
    <row r="68" spans="3:10" x14ac:dyDescent="0.15">
      <c r="C68" s="187">
        <f>'Data Set-FMA00C'!A79</f>
        <v>44057</v>
      </c>
      <c r="D68" s="188">
        <f>'Data Set-FMA00C'!B79</f>
        <v>21.8</v>
      </c>
      <c r="E68" s="180">
        <f t="shared" si="1"/>
        <v>0.92529711375212231</v>
      </c>
      <c r="F68" s="180">
        <f t="shared" si="2"/>
        <v>-7.7640388988342551E-2</v>
      </c>
      <c r="G68" s="180">
        <f t="shared" si="3"/>
        <v>5.7662911747389869E-3</v>
      </c>
      <c r="I68" s="180">
        <v>46</v>
      </c>
      <c r="J68" s="180">
        <v>-3.7345639358851553E-2</v>
      </c>
    </row>
    <row r="69" spans="3:10" x14ac:dyDescent="0.15">
      <c r="C69" s="187">
        <f>'Data Set-FMA00C'!A80</f>
        <v>44054</v>
      </c>
      <c r="D69" s="188">
        <f>'Data Set-FMA00C'!B80</f>
        <v>23.56</v>
      </c>
      <c r="E69" s="180">
        <f t="shared" si="1"/>
        <v>1.0025531914893617</v>
      </c>
      <c r="F69" s="180">
        <f t="shared" si="2"/>
        <v>2.5499376332727051E-3</v>
      </c>
      <c r="G69" s="180">
        <f t="shared" si="3"/>
        <v>1.809845022501562E-5</v>
      </c>
      <c r="I69" s="180">
        <v>47</v>
      </c>
      <c r="J69" s="180">
        <v>-3.6515212975097452E-2</v>
      </c>
    </row>
    <row r="70" spans="3:10" x14ac:dyDescent="0.15">
      <c r="C70" s="187">
        <f>'Data Set-FMA00C'!A81</f>
        <v>44053</v>
      </c>
      <c r="D70" s="188">
        <f>'Data Set-FMA00C'!B81</f>
        <v>23.5</v>
      </c>
      <c r="E70" s="180">
        <f t="shared" si="1"/>
        <v>1.0435168738898757</v>
      </c>
      <c r="F70" s="180">
        <f t="shared" si="2"/>
        <v>4.2596617878623663E-2</v>
      </c>
      <c r="G70" s="180">
        <f t="shared" si="3"/>
        <v>1.9625704125172988E-3</v>
      </c>
      <c r="I70" s="180">
        <v>48</v>
      </c>
      <c r="J70" s="180">
        <v>-3.6329890513484647E-2</v>
      </c>
    </row>
    <row r="71" spans="3:10" x14ac:dyDescent="0.15">
      <c r="C71" s="187">
        <f>'Data Set-FMA00C'!A82</f>
        <v>44052</v>
      </c>
      <c r="D71" s="188">
        <f>'Data Set-FMA00C'!B82</f>
        <v>22.52</v>
      </c>
      <c r="E71" s="180">
        <f t="shared" si="1"/>
        <v>1.0035650623885917</v>
      </c>
      <c r="F71" s="180">
        <f t="shared" si="2"/>
        <v>3.5587226169939328E-3</v>
      </c>
      <c r="G71" s="180">
        <f t="shared" si="3"/>
        <v>2.7699298675862309E-5</v>
      </c>
      <c r="I71" s="180">
        <v>49</v>
      </c>
      <c r="J71" s="180">
        <v>-3.5653479243604874E-2</v>
      </c>
    </row>
    <row r="72" spans="3:10" x14ac:dyDescent="0.15">
      <c r="C72" s="187">
        <f>'Data Set-FMA00C'!A83</f>
        <v>44051</v>
      </c>
      <c r="D72" s="188">
        <f>'Data Set-FMA00C'!B83</f>
        <v>22.44</v>
      </c>
      <c r="E72" s="180">
        <f t="shared" si="1"/>
        <v>1.0246575342465756</v>
      </c>
      <c r="F72" s="180">
        <f t="shared" si="2"/>
        <v>2.4358443832040656E-2</v>
      </c>
      <c r="G72" s="180">
        <f t="shared" si="3"/>
        <v>6.7926607929602264E-4</v>
      </c>
      <c r="I72" s="180">
        <v>50</v>
      </c>
      <c r="J72" s="180">
        <v>-3.3750417630290991E-2</v>
      </c>
    </row>
    <row r="73" spans="3:10" x14ac:dyDescent="0.15">
      <c r="C73" s="187">
        <f>'Data Set-FMA00C'!A84</f>
        <v>44050</v>
      </c>
      <c r="D73" s="188">
        <f>'Data Set-FMA00C'!B84</f>
        <v>21.9</v>
      </c>
      <c r="E73" s="180">
        <f t="shared" si="1"/>
        <v>1.0418648905803995</v>
      </c>
      <c r="F73" s="180">
        <f t="shared" si="2"/>
        <v>4.1012271373650003E-2</v>
      </c>
      <c r="G73" s="180">
        <f t="shared" si="3"/>
        <v>1.8247045901782762E-3</v>
      </c>
      <c r="I73" s="180">
        <v>51</v>
      </c>
      <c r="J73" s="180">
        <v>-3.2973874726147032E-2</v>
      </c>
    </row>
    <row r="74" spans="3:10" x14ac:dyDescent="0.15">
      <c r="C74" s="187">
        <f>'Data Set-FMA00C'!A85</f>
        <v>44047</v>
      </c>
      <c r="D74" s="188">
        <f>'Data Set-FMA00C'!B85</f>
        <v>21.02</v>
      </c>
      <c r="E74" s="180">
        <f t="shared" si="1"/>
        <v>1.0334316617502457</v>
      </c>
      <c r="F74" s="180">
        <f t="shared" si="2"/>
        <v>3.2884974828391055E-2</v>
      </c>
      <c r="G74" s="180">
        <f t="shared" si="3"/>
        <v>1.1964172207926727E-3</v>
      </c>
      <c r="I74" s="180">
        <v>52</v>
      </c>
      <c r="J74" s="180">
        <v>-3.2875384320369148E-2</v>
      </c>
    </row>
    <row r="75" spans="3:10" x14ac:dyDescent="0.15">
      <c r="C75" s="187">
        <f>'Data Set-FMA00C'!A86</f>
        <v>44046</v>
      </c>
      <c r="D75" s="188">
        <f>'Data Set-FMA00C'!B86</f>
        <v>20.34</v>
      </c>
      <c r="E75" s="180">
        <f t="shared" si="1"/>
        <v>1.036697247706422</v>
      </c>
      <c r="F75" s="180">
        <f t="shared" si="2"/>
        <v>3.6039936483196873E-2</v>
      </c>
      <c r="G75" s="180">
        <f t="shared" si="3"/>
        <v>1.4246266103621903E-3</v>
      </c>
      <c r="I75" s="180">
        <v>53</v>
      </c>
      <c r="J75" s="180">
        <v>-3.2741019719103724E-2</v>
      </c>
    </row>
    <row r="76" spans="3:10" x14ac:dyDescent="0.15">
      <c r="C76" s="187">
        <f>'Data Set-FMA00C'!A87</f>
        <v>44045</v>
      </c>
      <c r="D76" s="188">
        <f>'Data Set-FMA00C'!B87</f>
        <v>19.62</v>
      </c>
      <c r="E76" s="180">
        <f t="shared" si="1"/>
        <v>0.89262966333030025</v>
      </c>
      <c r="F76" s="180">
        <f t="shared" si="2"/>
        <v>-0.1135834948382583</v>
      </c>
      <c r="G76" s="180">
        <f t="shared" si="3"/>
        <v>1.2516956541793836E-2</v>
      </c>
      <c r="I76" s="180">
        <v>54</v>
      </c>
      <c r="J76" s="180">
        <v>-3.249916739295447E-2</v>
      </c>
    </row>
    <row r="77" spans="3:10" x14ac:dyDescent="0.15">
      <c r="C77" s="187">
        <f>'Data Set-FMA00C'!A88</f>
        <v>44044</v>
      </c>
      <c r="D77" s="188">
        <f>'Data Set-FMA00C'!B88</f>
        <v>21.98</v>
      </c>
      <c r="E77" s="180">
        <f t="shared" si="1"/>
        <v>1.1001001001001001</v>
      </c>
      <c r="F77" s="180">
        <f t="shared" si="2"/>
        <v>9.5401175755067819E-2</v>
      </c>
      <c r="G77" s="180">
        <f t="shared" si="3"/>
        <v>9.4294714217441327E-3</v>
      </c>
      <c r="I77" s="180">
        <v>55</v>
      </c>
      <c r="J77" s="180">
        <v>-3.248255595930441E-2</v>
      </c>
    </row>
    <row r="78" spans="3:10" x14ac:dyDescent="0.15">
      <c r="C78" s="187">
        <f>'Data Set-FMA00C'!A89</f>
        <v>44043</v>
      </c>
      <c r="D78" s="188">
        <f>'Data Set-FMA00C'!B89</f>
        <v>19.98</v>
      </c>
      <c r="E78" s="180">
        <f t="shared" si="1"/>
        <v>0.96802325581395343</v>
      </c>
      <c r="F78" s="180">
        <f t="shared" si="2"/>
        <v>-3.2499167392954581E-2</v>
      </c>
      <c r="G78" s="180">
        <f t="shared" si="3"/>
        <v>9.4832449196585972E-4</v>
      </c>
      <c r="I78" s="180">
        <v>56</v>
      </c>
      <c r="J78" s="180">
        <v>-3.236528450203166E-2</v>
      </c>
    </row>
    <row r="79" spans="3:10" x14ac:dyDescent="0.15">
      <c r="C79" s="187">
        <f>'Data Set-FMA00C'!A90</f>
        <v>44040</v>
      </c>
      <c r="D79" s="188">
        <f>'Data Set-FMA00C'!B90</f>
        <v>20.64</v>
      </c>
      <c r="E79" s="180">
        <f t="shared" si="1"/>
        <v>1.0595482546201231</v>
      </c>
      <c r="F79" s="180">
        <f t="shared" si="2"/>
        <v>5.7842642398972882E-2</v>
      </c>
      <c r="G79" s="180">
        <f t="shared" si="3"/>
        <v>3.5458371227055385E-3</v>
      </c>
      <c r="I79" s="180">
        <v>57</v>
      </c>
      <c r="J79" s="180">
        <v>-3.1574345598595094E-2</v>
      </c>
    </row>
    <row r="80" spans="3:10" x14ac:dyDescent="0.15">
      <c r="C80" s="187">
        <f>'Data Set-FMA00C'!A91</f>
        <v>44039</v>
      </c>
      <c r="D80" s="188">
        <f>'Data Set-FMA00C'!B91</f>
        <v>19.48</v>
      </c>
      <c r="E80" s="180">
        <f t="shared" si="1"/>
        <v>1.0552546045503792</v>
      </c>
      <c r="F80" s="180">
        <f t="shared" si="2"/>
        <v>5.3782069139682968E-2</v>
      </c>
      <c r="G80" s="180">
        <f t="shared" si="3"/>
        <v>3.0787360175710595E-3</v>
      </c>
      <c r="I80" s="180">
        <v>58</v>
      </c>
      <c r="J80" s="180">
        <v>-3.1519352470468422E-2</v>
      </c>
    </row>
    <row r="81" spans="3:10" x14ac:dyDescent="0.15">
      <c r="C81" s="187">
        <f>'Data Set-FMA00C'!A92</f>
        <v>44038</v>
      </c>
      <c r="D81" s="188">
        <f>'Data Set-FMA00C'!B92</f>
        <v>18.46</v>
      </c>
      <c r="E81" s="180">
        <f t="shared" si="1"/>
        <v>1.0732558139534885</v>
      </c>
      <c r="F81" s="180">
        <f t="shared" si="2"/>
        <v>7.0696845255298818E-2</v>
      </c>
      <c r="G81" s="180">
        <f t="shared" si="3"/>
        <v>5.241924343187267E-3</v>
      </c>
      <c r="I81" s="180">
        <v>59</v>
      </c>
      <c r="J81" s="180">
        <v>-3.0626657578991488E-2</v>
      </c>
    </row>
    <row r="82" spans="3:10" x14ac:dyDescent="0.15">
      <c r="C82" s="187">
        <f>'Data Set-FMA00C'!A93</f>
        <v>44037</v>
      </c>
      <c r="D82" s="188">
        <f>'Data Set-FMA00C'!B93</f>
        <v>17.2</v>
      </c>
      <c r="E82" s="180">
        <f t="shared" si="1"/>
        <v>0.9471365638766519</v>
      </c>
      <c r="F82" s="180">
        <f t="shared" si="2"/>
        <v>-5.4311989353739959E-2</v>
      </c>
      <c r="G82" s="180">
        <f t="shared" si="3"/>
        <v>2.7675700625879019E-3</v>
      </c>
      <c r="I82" s="180">
        <v>60</v>
      </c>
      <c r="J82" s="180">
        <v>-3.0250960920024297E-2</v>
      </c>
    </row>
    <row r="83" spans="3:10" x14ac:dyDescent="0.15">
      <c r="C83" s="187">
        <f>'Data Set-FMA00C'!A94</f>
        <v>44036</v>
      </c>
      <c r="D83" s="188">
        <f>'Data Set-FMA00C'!B94</f>
        <v>18.16</v>
      </c>
      <c r="E83" s="180">
        <f t="shared" si="1"/>
        <v>0.95983086680761087</v>
      </c>
      <c r="F83" s="180">
        <f t="shared" si="2"/>
        <v>-4.0998190450585108E-2</v>
      </c>
      <c r="G83" s="180">
        <f t="shared" si="3"/>
        <v>1.5440106359950073E-3</v>
      </c>
      <c r="I83" s="180">
        <v>61</v>
      </c>
      <c r="J83" s="180">
        <v>-2.999543213747647E-2</v>
      </c>
    </row>
    <row r="84" spans="3:10" x14ac:dyDescent="0.15">
      <c r="C84" s="187">
        <f>'Data Set-FMA00C'!A95</f>
        <v>44033</v>
      </c>
      <c r="D84" s="188">
        <f>'Data Set-FMA00C'!B95</f>
        <v>18.920000000000002</v>
      </c>
      <c r="E84" s="180">
        <f t="shared" si="1"/>
        <v>0.96432212028542308</v>
      </c>
      <c r="F84" s="180">
        <f t="shared" si="2"/>
        <v>-3.6329890513484765E-2</v>
      </c>
      <c r="G84" s="180">
        <f t="shared" si="3"/>
        <v>1.1989322315169491E-3</v>
      </c>
      <c r="I84" s="180">
        <v>62</v>
      </c>
      <c r="J84" s="180">
        <v>-2.9320137256961094E-2</v>
      </c>
    </row>
    <row r="85" spans="3:10" x14ac:dyDescent="0.15">
      <c r="C85" s="187">
        <f>'Data Set-FMA00C'!A96</f>
        <v>44032</v>
      </c>
      <c r="D85" s="188">
        <f>'Data Set-FMA00C'!B96</f>
        <v>19.62</v>
      </c>
      <c r="E85" s="180">
        <f t="shared" si="1"/>
        <v>0.9761194029850746</v>
      </c>
      <c r="F85" s="180">
        <f t="shared" si="2"/>
        <v>-2.4170360927813068E-2</v>
      </c>
      <c r="G85" s="180">
        <f t="shared" si="3"/>
        <v>5.0472435629777754E-4</v>
      </c>
      <c r="I85" s="180">
        <v>63</v>
      </c>
      <c r="J85" s="180">
        <v>-2.9118523127159932E-2</v>
      </c>
    </row>
    <row r="86" spans="3:10" x14ac:dyDescent="0.15">
      <c r="C86" s="187">
        <f>'Data Set-FMA00C'!A97</f>
        <v>44031</v>
      </c>
      <c r="D86" s="188">
        <f>'Data Set-FMA00C'!B97</f>
        <v>20.100000000000001</v>
      </c>
      <c r="E86" s="180">
        <f t="shared" si="1"/>
        <v>0.91864716636197452</v>
      </c>
      <c r="F86" s="180">
        <f t="shared" si="2"/>
        <v>-8.4853162488750258E-2</v>
      </c>
      <c r="G86" s="180">
        <f t="shared" si="3"/>
        <v>6.9137350456126949E-3</v>
      </c>
      <c r="I86" s="180">
        <v>64</v>
      </c>
      <c r="J86" s="180">
        <v>-2.8931622534005393E-2</v>
      </c>
    </row>
    <row r="87" spans="3:10" x14ac:dyDescent="0.15">
      <c r="C87" s="187">
        <f>'Data Set-FMA00C'!A98</f>
        <v>44030</v>
      </c>
      <c r="D87" s="188">
        <f>'Data Set-FMA00C'!B98</f>
        <v>21.88</v>
      </c>
      <c r="E87" s="180">
        <f t="shared" si="1"/>
        <v>1.0438931297709924</v>
      </c>
      <c r="F87" s="180">
        <f t="shared" si="2"/>
        <v>4.295711810093903E-2</v>
      </c>
      <c r="G87" s="180">
        <f t="shared" si="3"/>
        <v>1.9946413469911725E-3</v>
      </c>
      <c r="I87" s="180">
        <v>65</v>
      </c>
      <c r="J87" s="180">
        <v>-2.8703405602694635E-2</v>
      </c>
    </row>
    <row r="88" spans="3:10" x14ac:dyDescent="0.15">
      <c r="C88" s="187">
        <f>'Data Set-FMA00C'!A99</f>
        <v>44029</v>
      </c>
      <c r="D88" s="188">
        <f>'Data Set-FMA00C'!B99</f>
        <v>20.96</v>
      </c>
      <c r="E88" s="180">
        <f t="shared" ref="E88:E151" si="4">D88/D89</f>
        <v>0.93321460373998222</v>
      </c>
      <c r="F88" s="180">
        <f t="shared" ref="F88:F151" si="5">LN(E88)</f>
        <v>-6.9120089857455685E-2</v>
      </c>
      <c r="G88" s="180">
        <f t="shared" ref="G88:G151" si="6">(F88-$D$7)^2</f>
        <v>4.5448901105237336E-3</v>
      </c>
      <c r="I88" s="180">
        <v>66</v>
      </c>
      <c r="J88" s="180">
        <v>-2.7908788117076502E-2</v>
      </c>
    </row>
    <row r="89" spans="3:10" x14ac:dyDescent="0.15">
      <c r="C89" s="187">
        <f>'Data Set-FMA00C'!A100</f>
        <v>44026</v>
      </c>
      <c r="D89" s="188">
        <f>'Data Set-FMA00C'!B100</f>
        <v>22.46</v>
      </c>
      <c r="E89" s="180">
        <f t="shared" si="4"/>
        <v>0.98855633802816911</v>
      </c>
      <c r="F89" s="180">
        <f t="shared" si="5"/>
        <v>-1.1509644542653378E-2</v>
      </c>
      <c r="G89" s="180">
        <f t="shared" si="6"/>
        <v>9.6144983539982727E-5</v>
      </c>
      <c r="I89" s="180">
        <v>67</v>
      </c>
      <c r="J89" s="180">
        <v>-2.7418745043896627E-2</v>
      </c>
    </row>
    <row r="90" spans="3:10" x14ac:dyDescent="0.15">
      <c r="C90" s="187">
        <f>'Data Set-FMA00C'!A101</f>
        <v>44025</v>
      </c>
      <c r="D90" s="188">
        <f>'Data Set-FMA00C'!B101</f>
        <v>22.72</v>
      </c>
      <c r="E90" s="180">
        <f t="shared" si="4"/>
        <v>0.94983277591973236</v>
      </c>
      <c r="F90" s="180">
        <f t="shared" si="5"/>
        <v>-5.1469335229480467E-2</v>
      </c>
      <c r="G90" s="180">
        <f t="shared" si="6"/>
        <v>2.4765597562956551E-3</v>
      </c>
      <c r="I90" s="180">
        <v>68</v>
      </c>
      <c r="J90" s="180">
        <v>-2.7125146267691171E-2</v>
      </c>
    </row>
    <row r="91" spans="3:10" x14ac:dyDescent="0.15">
      <c r="C91" s="187">
        <f>'Data Set-FMA00C'!A102</f>
        <v>44024</v>
      </c>
      <c r="D91" s="188">
        <f>'Data Set-FMA00C'!B102</f>
        <v>23.92</v>
      </c>
      <c r="E91" s="180">
        <f t="shared" si="4"/>
        <v>1.0463692038495189</v>
      </c>
      <c r="F91" s="180">
        <f t="shared" si="5"/>
        <v>4.5326270715766497E-2</v>
      </c>
      <c r="G91" s="180">
        <f t="shared" si="6"/>
        <v>2.2118736132626261E-3</v>
      </c>
      <c r="I91" s="180">
        <v>69</v>
      </c>
      <c r="J91" s="180">
        <v>-2.6509173245053304E-2</v>
      </c>
    </row>
    <row r="92" spans="3:10" x14ac:dyDescent="0.15">
      <c r="C92" s="187">
        <f>'Data Set-FMA00C'!A103</f>
        <v>44023</v>
      </c>
      <c r="D92" s="188">
        <f>'Data Set-FMA00C'!B103</f>
        <v>22.86</v>
      </c>
      <c r="E92" s="180">
        <f t="shared" si="4"/>
        <v>0.95568561872909685</v>
      </c>
      <c r="F92" s="180">
        <f t="shared" si="5"/>
        <v>-4.5326270715766531E-2</v>
      </c>
      <c r="G92" s="180">
        <f t="shared" si="6"/>
        <v>1.9028772275158398E-3</v>
      </c>
      <c r="I92" s="180">
        <v>70</v>
      </c>
      <c r="J92" s="180">
        <v>-2.5889265384247264E-2</v>
      </c>
    </row>
    <row r="93" spans="3:10" x14ac:dyDescent="0.15">
      <c r="C93" s="187">
        <f>'Data Set-FMA00C'!A104</f>
        <v>44022</v>
      </c>
      <c r="D93" s="188">
        <f>'Data Set-FMA00C'!B104</f>
        <v>23.92</v>
      </c>
      <c r="E93" s="180">
        <f t="shared" si="4"/>
        <v>0.99006622516556297</v>
      </c>
      <c r="F93" s="180">
        <f t="shared" si="5"/>
        <v>-9.9834439841831497E-3</v>
      </c>
      <c r="G93" s="180">
        <f t="shared" si="6"/>
        <v>6.8544395618783908E-5</v>
      </c>
      <c r="I93" s="180">
        <v>71</v>
      </c>
      <c r="J93" s="180">
        <v>-2.5658096614199447E-2</v>
      </c>
    </row>
    <row r="94" spans="3:10" x14ac:dyDescent="0.15">
      <c r="C94" s="187">
        <f>'Data Set-FMA00C'!A105</f>
        <v>44019</v>
      </c>
      <c r="D94" s="188">
        <f>'Data Set-FMA00C'!B105</f>
        <v>24.16</v>
      </c>
      <c r="E94" s="180">
        <f t="shared" si="4"/>
        <v>1.0066666666666666</v>
      </c>
      <c r="F94" s="180">
        <f t="shared" si="5"/>
        <v>6.6445427186685108E-3</v>
      </c>
      <c r="G94" s="180">
        <f t="shared" si="6"/>
        <v>6.9703002797892485E-5</v>
      </c>
      <c r="I94" s="180">
        <v>72</v>
      </c>
      <c r="J94" s="180">
        <v>-2.4752244660516461E-2</v>
      </c>
    </row>
    <row r="95" spans="3:10" x14ac:dyDescent="0.15">
      <c r="C95" s="187">
        <f>'Data Set-FMA00C'!A106</f>
        <v>44018</v>
      </c>
      <c r="D95" s="188">
        <f>'Data Set-FMA00C'!B106</f>
        <v>24</v>
      </c>
      <c r="E95" s="180">
        <f t="shared" si="4"/>
        <v>0.96</v>
      </c>
      <c r="F95" s="180">
        <f t="shared" si="5"/>
        <v>-4.0821994520255166E-2</v>
      </c>
      <c r="G95" s="180">
        <f t="shared" si="6"/>
        <v>1.5301948302036937E-3</v>
      </c>
      <c r="I95" s="180">
        <v>73</v>
      </c>
      <c r="J95" s="180">
        <v>-2.4607822516412005E-2</v>
      </c>
    </row>
    <row r="96" spans="3:10" x14ac:dyDescent="0.15">
      <c r="C96" s="187">
        <f>'Data Set-FMA00C'!A107</f>
        <v>44017</v>
      </c>
      <c r="D96" s="188">
        <f>'Data Set-FMA00C'!B107</f>
        <v>25</v>
      </c>
      <c r="E96" s="180">
        <f t="shared" si="4"/>
        <v>0.99681020733652315</v>
      </c>
      <c r="F96" s="180">
        <f t="shared" si="5"/>
        <v>-3.1948908965191767E-3</v>
      </c>
      <c r="G96" s="180">
        <f t="shared" si="6"/>
        <v>2.221891919408213E-6</v>
      </c>
      <c r="I96" s="180">
        <v>74</v>
      </c>
      <c r="J96" s="180">
        <v>-2.4444063935693081E-2</v>
      </c>
    </row>
    <row r="97" spans="3:10" x14ac:dyDescent="0.15">
      <c r="C97" s="187">
        <f>'Data Set-FMA00C'!A108</f>
        <v>44016</v>
      </c>
      <c r="D97" s="188">
        <f>'Data Set-FMA00C'!B108</f>
        <v>25.08</v>
      </c>
      <c r="E97" s="180">
        <f t="shared" si="4"/>
        <v>0.96983758700696054</v>
      </c>
      <c r="F97" s="180">
        <f t="shared" si="5"/>
        <v>-3.0626657578991488E-2</v>
      </c>
      <c r="G97" s="180">
        <f t="shared" si="6"/>
        <v>8.3650336357916444E-4</v>
      </c>
      <c r="I97" s="180">
        <v>75</v>
      </c>
      <c r="J97" s="180">
        <v>-2.4178478025057952E-2</v>
      </c>
    </row>
    <row r="98" spans="3:10" x14ac:dyDescent="0.15">
      <c r="C98" s="187">
        <f>'Data Set-FMA00C'!A109</f>
        <v>44015</v>
      </c>
      <c r="D98" s="188">
        <f>'Data Set-FMA00C'!B109</f>
        <v>25.86</v>
      </c>
      <c r="E98" s="180">
        <f t="shared" si="4"/>
        <v>0.99080459770114937</v>
      </c>
      <c r="F98" s="180">
        <f t="shared" si="5"/>
        <v>-9.2379409849363617E-3</v>
      </c>
      <c r="G98" s="180">
        <f t="shared" si="6"/>
        <v>5.6755901644328137E-5</v>
      </c>
      <c r="I98" s="180">
        <v>76</v>
      </c>
      <c r="J98" s="180">
        <v>-2.4170360927813182E-2</v>
      </c>
    </row>
    <row r="99" spans="3:10" x14ac:dyDescent="0.15">
      <c r="C99" s="187">
        <f>'Data Set-FMA00C'!A110</f>
        <v>44012</v>
      </c>
      <c r="D99" s="188">
        <f>'Data Set-FMA00C'!B110</f>
        <v>26.1</v>
      </c>
      <c r="E99" s="180">
        <f t="shared" si="4"/>
        <v>1.0007668711656443</v>
      </c>
      <c r="F99" s="180">
        <f t="shared" si="5"/>
        <v>7.6657727019568424E-4</v>
      </c>
      <c r="G99" s="180">
        <f t="shared" si="6"/>
        <v>6.1051835970951363E-6</v>
      </c>
      <c r="I99" s="180">
        <v>77</v>
      </c>
      <c r="J99" s="180">
        <v>-2.3817919808125913E-2</v>
      </c>
    </row>
    <row r="100" spans="3:10" x14ac:dyDescent="0.15">
      <c r="C100" s="187">
        <f>'Data Set-FMA00C'!A111</f>
        <v>44011</v>
      </c>
      <c r="D100" s="188">
        <f>'Data Set-FMA00C'!B111</f>
        <v>26.08</v>
      </c>
      <c r="E100" s="180">
        <f t="shared" si="4"/>
        <v>0.96094325718496676</v>
      </c>
      <c r="F100" s="180">
        <f t="shared" si="5"/>
        <v>-3.9839917348270963E-2</v>
      </c>
      <c r="G100" s="180">
        <f t="shared" si="6"/>
        <v>1.4543260959316924E-3</v>
      </c>
      <c r="I100" s="180">
        <v>78</v>
      </c>
      <c r="J100" s="180">
        <v>-2.3233703562582593E-2</v>
      </c>
    </row>
    <row r="101" spans="3:10" x14ac:dyDescent="0.15">
      <c r="C101" s="187">
        <f>'Data Set-FMA00C'!A112</f>
        <v>44010</v>
      </c>
      <c r="D101" s="188">
        <f>'Data Set-FMA00C'!B112</f>
        <v>27.14</v>
      </c>
      <c r="E101" s="180">
        <f t="shared" si="4"/>
        <v>1.0104244229337305</v>
      </c>
      <c r="F101" s="180">
        <f t="shared" si="5"/>
        <v>1.0370463311631583E-2</v>
      </c>
      <c r="G101" s="180">
        <f t="shared" si="6"/>
        <v>1.4579966035392565E-4</v>
      </c>
      <c r="I101" s="180">
        <v>79</v>
      </c>
      <c r="J101" s="180">
        <v>-2.2425606921056909E-2</v>
      </c>
    </row>
    <row r="102" spans="3:10" x14ac:dyDescent="0.15">
      <c r="C102" s="187">
        <f>'Data Set-FMA00C'!A113</f>
        <v>44009</v>
      </c>
      <c r="D102" s="188">
        <f>'Data Set-FMA00C'!B113</f>
        <v>26.86</v>
      </c>
      <c r="E102" s="180">
        <f t="shared" si="4"/>
        <v>1.0362654320987654</v>
      </c>
      <c r="F102" s="180">
        <f t="shared" si="5"/>
        <v>3.5623319611017563E-2</v>
      </c>
      <c r="G102" s="180">
        <f t="shared" si="6"/>
        <v>1.3933504170676912E-3</v>
      </c>
      <c r="I102" s="180">
        <v>80</v>
      </c>
      <c r="J102" s="180">
        <v>-2.1630259308704852E-2</v>
      </c>
    </row>
    <row r="103" spans="3:10" x14ac:dyDescent="0.15">
      <c r="C103" s="187">
        <f>'Data Set-FMA00C'!A114</f>
        <v>44008</v>
      </c>
      <c r="D103" s="188">
        <f>'Data Set-FMA00C'!B114</f>
        <v>25.92</v>
      </c>
      <c r="E103" s="180">
        <f t="shared" si="4"/>
        <v>0.99462778204144298</v>
      </c>
      <c r="F103" s="180">
        <f t="shared" si="5"/>
        <v>-5.3867002126249623E-3</v>
      </c>
      <c r="G103" s="180">
        <f t="shared" si="6"/>
        <v>1.3560147164576839E-5</v>
      </c>
      <c r="I103" s="180">
        <v>81</v>
      </c>
      <c r="J103" s="180">
        <v>-2.1579485873682622E-2</v>
      </c>
    </row>
    <row r="104" spans="3:10" x14ac:dyDescent="0.15">
      <c r="C104" s="187">
        <f>'Data Set-FMA00C'!A115</f>
        <v>44005</v>
      </c>
      <c r="D104" s="188">
        <f>'Data Set-FMA00C'!B115</f>
        <v>26.06</v>
      </c>
      <c r="E104" s="180">
        <f t="shared" si="4"/>
        <v>1.0203602192638999</v>
      </c>
      <c r="F104" s="180">
        <f t="shared" si="5"/>
        <v>2.0155721092305918E-2</v>
      </c>
      <c r="G104" s="180">
        <f t="shared" si="6"/>
        <v>4.7786007195201095E-4</v>
      </c>
      <c r="I104" s="180">
        <v>82</v>
      </c>
      <c r="J104" s="180">
        <v>-2.1419053283956661E-2</v>
      </c>
    </row>
    <row r="105" spans="3:10" x14ac:dyDescent="0.15">
      <c r="C105" s="187">
        <f>'Data Set-FMA00C'!A116</f>
        <v>44004</v>
      </c>
      <c r="D105" s="188">
        <f>'Data Set-FMA00C'!B116</f>
        <v>25.54</v>
      </c>
      <c r="E105" s="180">
        <f t="shared" si="4"/>
        <v>0.96232102486812354</v>
      </c>
      <c r="F105" s="180">
        <f t="shared" si="5"/>
        <v>-3.8407178299668263E-2</v>
      </c>
      <c r="G105" s="180">
        <f t="shared" si="6"/>
        <v>1.3471020313711411E-3</v>
      </c>
      <c r="I105" s="180">
        <v>83</v>
      </c>
      <c r="J105" s="180">
        <v>-2.117499713645863E-2</v>
      </c>
    </row>
    <row r="106" spans="3:10" x14ac:dyDescent="0.15">
      <c r="C106" s="187">
        <f>'Data Set-FMA00C'!A117</f>
        <v>44003</v>
      </c>
      <c r="D106" s="188">
        <f>'Data Set-FMA00C'!B117</f>
        <v>26.54</v>
      </c>
      <c r="E106" s="180">
        <f t="shared" si="4"/>
        <v>1.0153022188217291</v>
      </c>
      <c r="F106" s="180">
        <f t="shared" si="5"/>
        <v>1.5186320707985519E-2</v>
      </c>
      <c r="G106" s="180">
        <f t="shared" si="6"/>
        <v>2.8529272004110419E-4</v>
      </c>
      <c r="I106" s="180">
        <v>84</v>
      </c>
      <c r="J106" s="180">
        <v>-1.9719790490556166E-2</v>
      </c>
    </row>
    <row r="107" spans="3:10" x14ac:dyDescent="0.15">
      <c r="C107" s="187">
        <f>'Data Set-FMA00C'!A118</f>
        <v>44002</v>
      </c>
      <c r="D107" s="188">
        <f>'Data Set-FMA00C'!B118</f>
        <v>26.14</v>
      </c>
      <c r="E107" s="180">
        <f t="shared" si="4"/>
        <v>0.94573082489146165</v>
      </c>
      <c r="F107" s="180">
        <f t="shared" si="5"/>
        <v>-5.5797290703393253E-2</v>
      </c>
      <c r="G107" s="180">
        <f t="shared" si="6"/>
        <v>2.9260527572752652E-3</v>
      </c>
      <c r="I107" s="180">
        <v>85</v>
      </c>
      <c r="J107" s="180">
        <v>-1.9209196105368462E-2</v>
      </c>
    </row>
    <row r="108" spans="3:10" x14ac:dyDescent="0.15">
      <c r="C108" s="187">
        <f>'Data Set-FMA00C'!A119</f>
        <v>43998</v>
      </c>
      <c r="D108" s="188">
        <f>'Data Set-FMA00C'!B119</f>
        <v>27.64</v>
      </c>
      <c r="E108" s="180">
        <f t="shared" si="4"/>
        <v>0.97323943661971835</v>
      </c>
      <c r="F108" s="180">
        <f t="shared" si="5"/>
        <v>-2.7125146267691171E-2</v>
      </c>
      <c r="G108" s="180">
        <f t="shared" si="6"/>
        <v>6.4621994850455795E-4</v>
      </c>
      <c r="I108" s="180">
        <v>86</v>
      </c>
      <c r="J108" s="180">
        <v>-1.9136182753019239E-2</v>
      </c>
    </row>
    <row r="109" spans="3:10" x14ac:dyDescent="0.15">
      <c r="C109" s="187">
        <f>'Data Set-FMA00C'!A120</f>
        <v>43997</v>
      </c>
      <c r="D109" s="188">
        <f>'Data Set-FMA00C'!B120</f>
        <v>28.4</v>
      </c>
      <c r="E109" s="180">
        <f t="shared" si="4"/>
        <v>1.0349854227405246</v>
      </c>
      <c r="F109" s="180">
        <f t="shared" si="5"/>
        <v>3.4387342309475731E-2</v>
      </c>
      <c r="G109" s="180">
        <f t="shared" si="6"/>
        <v>1.3026059012927909E-3</v>
      </c>
      <c r="I109" s="180">
        <v>87</v>
      </c>
      <c r="J109" s="180">
        <v>-1.8904154639152723E-2</v>
      </c>
    </row>
    <row r="110" spans="3:10" x14ac:dyDescent="0.15">
      <c r="C110" s="187">
        <f>'Data Set-FMA00C'!A121</f>
        <v>43996</v>
      </c>
      <c r="D110" s="188">
        <f>'Data Set-FMA00C'!B121</f>
        <v>27.44</v>
      </c>
      <c r="E110" s="180">
        <f t="shared" si="4"/>
        <v>0.97860199714693308</v>
      </c>
      <c r="F110" s="180">
        <f t="shared" si="5"/>
        <v>-2.1630259308704738E-2</v>
      </c>
      <c r="G110" s="180">
        <f t="shared" si="6"/>
        <v>3.9704426474467891E-4</v>
      </c>
      <c r="I110" s="180">
        <v>88</v>
      </c>
      <c r="J110" s="180">
        <v>-1.8136151792707521E-2</v>
      </c>
    </row>
    <row r="111" spans="3:10" x14ac:dyDescent="0.15">
      <c r="C111" s="187">
        <f>'Data Set-FMA00C'!A122</f>
        <v>43995</v>
      </c>
      <c r="D111" s="188">
        <f>'Data Set-FMA00C'!B122</f>
        <v>28.04</v>
      </c>
      <c r="E111" s="180">
        <f t="shared" si="4"/>
        <v>0.96756383712905447</v>
      </c>
      <c r="F111" s="180">
        <f t="shared" si="5"/>
        <v>-3.2973874726147032E-2</v>
      </c>
      <c r="G111" s="180">
        <f t="shared" si="6"/>
        <v>9.7778694754682835E-4</v>
      </c>
      <c r="I111" s="180">
        <v>89</v>
      </c>
      <c r="J111" s="180">
        <v>-1.7741447009595818E-2</v>
      </c>
    </row>
    <row r="112" spans="3:10" x14ac:dyDescent="0.15">
      <c r="C112" s="187">
        <f>'Data Set-FMA00C'!A123</f>
        <v>43994</v>
      </c>
      <c r="D112" s="188">
        <f>'Data Set-FMA00C'!B123</f>
        <v>28.98</v>
      </c>
      <c r="E112" s="180">
        <f t="shared" si="4"/>
        <v>1.0027681660899654</v>
      </c>
      <c r="F112" s="180">
        <f t="shared" si="5"/>
        <v>2.7643417741498857E-3</v>
      </c>
      <c r="G112" s="180">
        <f t="shared" si="6"/>
        <v>1.9968667274715259E-5</v>
      </c>
      <c r="I112" s="180">
        <v>90</v>
      </c>
      <c r="J112" s="180">
        <v>-1.7507741900004974E-2</v>
      </c>
    </row>
    <row r="113" spans="3:10" x14ac:dyDescent="0.15">
      <c r="C113" s="187">
        <f>'Data Set-FMA00C'!A124</f>
        <v>43991</v>
      </c>
      <c r="D113" s="188">
        <f>'Data Set-FMA00C'!B124</f>
        <v>28.9</v>
      </c>
      <c r="E113" s="180">
        <f t="shared" si="4"/>
        <v>0.95695364238410596</v>
      </c>
      <c r="F113" s="180">
        <f t="shared" si="5"/>
        <v>-4.4000329262437472E-2</v>
      </c>
      <c r="G113" s="180">
        <f t="shared" si="6"/>
        <v>1.7889549624500304E-3</v>
      </c>
      <c r="I113" s="180">
        <v>91</v>
      </c>
      <c r="J113" s="180">
        <v>-1.6781476962003543E-2</v>
      </c>
    </row>
    <row r="114" spans="3:10" x14ac:dyDescent="0.15">
      <c r="C114" s="187">
        <f>'Data Set-FMA00C'!A125</f>
        <v>43990</v>
      </c>
      <c r="D114" s="188">
        <f>'Data Set-FMA00C'!B125</f>
        <v>30.2</v>
      </c>
      <c r="E114" s="180">
        <f t="shared" si="4"/>
        <v>0.99933818663136997</v>
      </c>
      <c r="F114" s="180">
        <f t="shared" si="5"/>
        <v>-6.6203246376953656E-4</v>
      </c>
      <c r="G114" s="180">
        <f t="shared" si="6"/>
        <v>1.0863001518281194E-6</v>
      </c>
      <c r="I114" s="180">
        <v>92</v>
      </c>
      <c r="J114" s="180">
        <v>-1.6667052485211647E-2</v>
      </c>
    </row>
    <row r="115" spans="3:10" x14ac:dyDescent="0.15">
      <c r="C115" s="187">
        <f>'Data Set-FMA00C'!A126</f>
        <v>43989</v>
      </c>
      <c r="D115" s="188">
        <f>'Data Set-FMA00C'!B126</f>
        <v>30.22</v>
      </c>
      <c r="E115" s="180">
        <f t="shared" si="4"/>
        <v>1.0257976917854719</v>
      </c>
      <c r="F115" s="180">
        <f t="shared" si="5"/>
        <v>2.5470545810109338E-2</v>
      </c>
      <c r="G115" s="180">
        <f t="shared" si="6"/>
        <v>7.3847168514107775E-4</v>
      </c>
      <c r="I115" s="180">
        <v>93</v>
      </c>
      <c r="J115" s="180">
        <v>-1.6519549706975424E-2</v>
      </c>
    </row>
    <row r="116" spans="3:10" x14ac:dyDescent="0.15">
      <c r="C116" s="187">
        <f>'Data Set-FMA00C'!A127</f>
        <v>43988</v>
      </c>
      <c r="D116" s="188">
        <f>'Data Set-FMA00C'!B127</f>
        <v>29.46</v>
      </c>
      <c r="E116" s="180">
        <f t="shared" si="4"/>
        <v>1.0006793478260869</v>
      </c>
      <c r="F116" s="180">
        <f t="shared" si="5"/>
        <v>6.7911717380868427E-4</v>
      </c>
      <c r="G116" s="180">
        <f t="shared" si="6"/>
        <v>5.6806283383604002E-6</v>
      </c>
      <c r="I116" s="180">
        <v>94</v>
      </c>
      <c r="J116" s="180">
        <v>-1.5068778280755188E-2</v>
      </c>
    </row>
    <row r="117" spans="3:10" x14ac:dyDescent="0.15">
      <c r="C117" s="187">
        <f>'Data Set-FMA00C'!A128</f>
        <v>43987</v>
      </c>
      <c r="D117" s="188">
        <f>'Data Set-FMA00C'!B128</f>
        <v>29.44</v>
      </c>
      <c r="E117" s="180">
        <f t="shared" si="4"/>
        <v>1.0186851211072665</v>
      </c>
      <c r="F117" s="180">
        <f t="shared" si="5"/>
        <v>1.8512698742289075E-2</v>
      </c>
      <c r="G117" s="180">
        <f t="shared" si="6"/>
        <v>4.0872662177949073E-4</v>
      </c>
      <c r="I117" s="180">
        <v>95</v>
      </c>
      <c r="J117" s="180">
        <v>-1.4470211590895234E-2</v>
      </c>
    </row>
    <row r="118" spans="3:10" x14ac:dyDescent="0.15">
      <c r="C118" s="187">
        <f>'Data Set-FMA00C'!A129</f>
        <v>43984</v>
      </c>
      <c r="D118" s="188">
        <f>'Data Set-FMA00C'!B129</f>
        <v>28.9</v>
      </c>
      <c r="E118" s="180">
        <f t="shared" si="4"/>
        <v>1.006267409470752</v>
      </c>
      <c r="F118" s="180">
        <f t="shared" si="5"/>
        <v>6.2478509383629491E-3</v>
      </c>
      <c r="G118" s="180">
        <f t="shared" si="6"/>
        <v>6.3236540773148133E-5</v>
      </c>
      <c r="I118" s="180">
        <v>96</v>
      </c>
      <c r="J118" s="180">
        <v>-1.2147344794544811E-2</v>
      </c>
    </row>
    <row r="119" spans="3:10" x14ac:dyDescent="0.15">
      <c r="C119" s="187">
        <f>'Data Set-FMA00C'!A130</f>
        <v>43983</v>
      </c>
      <c r="D119" s="188">
        <f>'Data Set-FMA00C'!B130</f>
        <v>28.72</v>
      </c>
      <c r="E119" s="180">
        <f t="shared" si="4"/>
        <v>1.0006968641114982</v>
      </c>
      <c r="F119" s="180">
        <f t="shared" si="5"/>
        <v>6.9662141444791384E-4</v>
      </c>
      <c r="G119" s="180">
        <f t="shared" si="6"/>
        <v>5.7643741918113444E-6</v>
      </c>
      <c r="I119" s="180">
        <v>97</v>
      </c>
      <c r="J119" s="180">
        <v>-1.201937546578382E-2</v>
      </c>
    </row>
    <row r="120" spans="3:10" x14ac:dyDescent="0.15">
      <c r="C120" s="187">
        <f>'Data Set-FMA00C'!A131</f>
        <v>43982</v>
      </c>
      <c r="D120" s="188">
        <f>'Data Set-FMA00C'!B131</f>
        <v>28.7</v>
      </c>
      <c r="E120" s="180">
        <f t="shared" si="4"/>
        <v>1.0732984293193717</v>
      </c>
      <c r="F120" s="180">
        <f t="shared" si="5"/>
        <v>7.0736551091778274E-2</v>
      </c>
      <c r="G120" s="180">
        <f t="shared" si="6"/>
        <v>5.2476754149918458E-3</v>
      </c>
      <c r="I120" s="180">
        <v>98</v>
      </c>
      <c r="J120" s="180">
        <v>-1.1842701975935177E-2</v>
      </c>
    </row>
    <row r="121" spans="3:10" x14ac:dyDescent="0.15">
      <c r="C121" s="187">
        <f>'Data Set-FMA00C'!A132</f>
        <v>43981</v>
      </c>
      <c r="D121" s="188">
        <f>'Data Set-FMA00C'!B132</f>
        <v>26.74</v>
      </c>
      <c r="E121" s="180">
        <f t="shared" si="4"/>
        <v>0.99701715137956737</v>
      </c>
      <c r="F121" s="180">
        <f t="shared" si="5"/>
        <v>-2.9873061797354651E-3</v>
      </c>
      <c r="G121" s="180">
        <f t="shared" si="6"/>
        <v>1.6461312806828159E-6</v>
      </c>
      <c r="I121" s="180">
        <v>99</v>
      </c>
      <c r="J121" s="180">
        <v>-1.1726518740319207E-2</v>
      </c>
    </row>
    <row r="122" spans="3:10" x14ac:dyDescent="0.15">
      <c r="C122" s="187">
        <f>'Data Set-FMA00C'!A133</f>
        <v>43980</v>
      </c>
      <c r="D122" s="188">
        <f>'Data Set-FMA00C'!B133</f>
        <v>26.82</v>
      </c>
      <c r="E122" s="180">
        <f t="shared" si="4"/>
        <v>1.0221036585365855</v>
      </c>
      <c r="F122" s="180">
        <f t="shared" si="5"/>
        <v>2.1862913777644273E-2</v>
      </c>
      <c r="G122" s="180">
        <f t="shared" si="6"/>
        <v>5.5541307987773674E-4</v>
      </c>
      <c r="I122" s="180">
        <v>100</v>
      </c>
      <c r="J122" s="180">
        <v>-1.1532753013548232E-2</v>
      </c>
    </row>
    <row r="123" spans="3:10" x14ac:dyDescent="0.15">
      <c r="C123" s="187">
        <f>'Data Set-FMA00C'!A134</f>
        <v>43977</v>
      </c>
      <c r="D123" s="188">
        <f>'Data Set-FMA00C'!B134</f>
        <v>26.24</v>
      </c>
      <c r="E123" s="180">
        <f t="shared" si="4"/>
        <v>0.9939393939393939</v>
      </c>
      <c r="F123" s="180">
        <f t="shared" si="5"/>
        <v>-6.0790460763822263E-3</v>
      </c>
      <c r="G123" s="180">
        <f t="shared" si="6"/>
        <v>1.9138493330226851E-5</v>
      </c>
      <c r="I123" s="180">
        <v>101</v>
      </c>
      <c r="J123" s="180">
        <v>-1.1509644542653491E-2</v>
      </c>
    </row>
    <row r="124" spans="3:10" x14ac:dyDescent="0.15">
      <c r="C124" s="187">
        <f>'Data Set-FMA00C'!A135</f>
        <v>43976</v>
      </c>
      <c r="D124" s="188">
        <f>'Data Set-FMA00C'!B135</f>
        <v>26.4</v>
      </c>
      <c r="E124" s="180">
        <f t="shared" si="4"/>
        <v>1.0161662817551962</v>
      </c>
      <c r="F124" s="180">
        <f t="shared" si="5"/>
        <v>1.6036998909816885E-2</v>
      </c>
      <c r="G124" s="180">
        <f t="shared" si="6"/>
        <v>3.1475332162794306E-4</v>
      </c>
      <c r="I124" s="180">
        <v>102</v>
      </c>
      <c r="J124" s="180">
        <v>-1.1308073758254418E-2</v>
      </c>
    </row>
    <row r="125" spans="3:10" x14ac:dyDescent="0.15">
      <c r="C125" s="187">
        <f>'Data Set-FMA00C'!A136</f>
        <v>43975</v>
      </c>
      <c r="D125" s="188">
        <f>'Data Set-FMA00C'!B136</f>
        <v>25.98</v>
      </c>
      <c r="E125" s="180">
        <f t="shared" si="4"/>
        <v>1.076222038111019</v>
      </c>
      <c r="F125" s="180">
        <f t="shared" si="5"/>
        <v>7.3456795573068001E-2</v>
      </c>
      <c r="G125" s="180">
        <f t="shared" si="6"/>
        <v>5.6491887398114502E-3</v>
      </c>
      <c r="I125" s="180">
        <v>103</v>
      </c>
      <c r="J125" s="180">
        <v>-1.0000083334583198E-2</v>
      </c>
    </row>
    <row r="126" spans="3:10" x14ac:dyDescent="0.15">
      <c r="C126" s="187">
        <f>'Data Set-FMA00C'!A137</f>
        <v>43974</v>
      </c>
      <c r="D126" s="188">
        <f>'Data Set-FMA00C'!B137</f>
        <v>24.14</v>
      </c>
      <c r="E126" s="180">
        <f t="shared" si="4"/>
        <v>1.0625</v>
      </c>
      <c r="F126" s="180">
        <f t="shared" si="5"/>
        <v>6.062462181643484E-2</v>
      </c>
      <c r="G126" s="180">
        <f t="shared" si="6"/>
        <v>3.884893211143704E-3</v>
      </c>
      <c r="I126" s="180">
        <v>104</v>
      </c>
      <c r="J126" s="180">
        <v>-9.9834439841832625E-3</v>
      </c>
    </row>
    <row r="127" spans="3:10" x14ac:dyDescent="0.15">
      <c r="C127" s="187">
        <f>'Data Set-FMA00C'!A138</f>
        <v>43973</v>
      </c>
      <c r="D127" s="188">
        <f>'Data Set-FMA00C'!B138</f>
        <v>22.72</v>
      </c>
      <c r="E127" s="180">
        <f t="shared" si="4"/>
        <v>0.9554247266610596</v>
      </c>
      <c r="F127" s="180">
        <f t="shared" si="5"/>
        <v>-4.5599297409685297E-2</v>
      </c>
      <c r="G127" s="180">
        <f t="shared" si="6"/>
        <v>1.9267717016078732E-3</v>
      </c>
      <c r="I127" s="180">
        <v>105</v>
      </c>
      <c r="J127" s="180">
        <v>-9.2379409849363617E-3</v>
      </c>
    </row>
    <row r="128" spans="3:10" x14ac:dyDescent="0.15">
      <c r="C128" s="187">
        <f>'Data Set-FMA00C'!A139</f>
        <v>43970</v>
      </c>
      <c r="D128" s="188">
        <f>'Data Set-FMA00C'!B139</f>
        <v>23.78</v>
      </c>
      <c r="E128" s="180">
        <f t="shared" si="4"/>
        <v>0.98264462809917363</v>
      </c>
      <c r="F128" s="180">
        <f t="shared" si="5"/>
        <v>-1.7507741900004859E-2</v>
      </c>
      <c r="G128" s="180">
        <f t="shared" si="6"/>
        <v>2.4974910135666699E-4</v>
      </c>
      <c r="I128" s="180">
        <v>106</v>
      </c>
      <c r="J128" s="180">
        <v>-7.1642097467802379E-3</v>
      </c>
    </row>
    <row r="129" spans="3:10" x14ac:dyDescent="0.15">
      <c r="C129" s="187">
        <f>'Data Set-FMA00C'!A140</f>
        <v>43969</v>
      </c>
      <c r="D129" s="188">
        <f>'Data Set-FMA00C'!B140</f>
        <v>24.2</v>
      </c>
      <c r="E129" s="180">
        <f t="shared" si="4"/>
        <v>0.91736163760424561</v>
      </c>
      <c r="F129" s="180">
        <f t="shared" si="5"/>
        <v>-8.6253514126527861E-2</v>
      </c>
      <c r="G129" s="180">
        <f t="shared" si="6"/>
        <v>7.148571350693105E-3</v>
      </c>
      <c r="I129" s="180">
        <v>107</v>
      </c>
      <c r="J129" s="180">
        <v>-6.8939376826919318E-3</v>
      </c>
    </row>
    <row r="130" spans="3:10" x14ac:dyDescent="0.15">
      <c r="C130" s="187">
        <f>'Data Set-FMA00C'!A141</f>
        <v>43968</v>
      </c>
      <c r="D130" s="188">
        <f>'Data Set-FMA00C'!B141</f>
        <v>26.38</v>
      </c>
      <c r="E130" s="180">
        <f t="shared" si="4"/>
        <v>0.98875562218890556</v>
      </c>
      <c r="F130" s="180">
        <f t="shared" si="5"/>
        <v>-1.1308073758254418E-2</v>
      </c>
      <c r="G130" s="180">
        <f t="shared" si="6"/>
        <v>9.223266818825369E-5</v>
      </c>
      <c r="I130" s="180">
        <v>108</v>
      </c>
      <c r="J130" s="180">
        <v>-6.7189502487449808E-3</v>
      </c>
    </row>
    <row r="131" spans="3:10" x14ac:dyDescent="0.15">
      <c r="C131" s="187">
        <f>'Data Set-FMA00C'!A142</f>
        <v>43967</v>
      </c>
      <c r="D131" s="188">
        <f>'Data Set-FMA00C'!B142</f>
        <v>26.68</v>
      </c>
      <c r="E131" s="180">
        <f t="shared" si="4"/>
        <v>1.0022539444027048</v>
      </c>
      <c r="F131" s="180">
        <f t="shared" si="5"/>
        <v>2.2514080804574279E-3</v>
      </c>
      <c r="G131" s="180">
        <f t="shared" si="6"/>
        <v>1.5647544950633512E-5</v>
      </c>
      <c r="I131" s="180">
        <v>109</v>
      </c>
      <c r="J131" s="180">
        <v>-6.4308903302904025E-3</v>
      </c>
    </row>
    <row r="132" spans="3:10" x14ac:dyDescent="0.15">
      <c r="C132" s="187">
        <f>'Data Set-FMA00C'!A143</f>
        <v>43966</v>
      </c>
      <c r="D132" s="188">
        <f>'Data Set-FMA00C'!B143</f>
        <v>26.62</v>
      </c>
      <c r="E132" s="180">
        <f t="shared" si="4"/>
        <v>1.1260575296108291</v>
      </c>
      <c r="F132" s="180">
        <f t="shared" si="5"/>
        <v>0.11872262042906809</v>
      </c>
      <c r="G132" s="180">
        <f t="shared" si="6"/>
        <v>1.4502640683853192E-2</v>
      </c>
      <c r="I132" s="180">
        <v>110</v>
      </c>
      <c r="J132" s="180">
        <v>-6.2176366108705619E-3</v>
      </c>
    </row>
    <row r="133" spans="3:10" x14ac:dyDescent="0.15">
      <c r="C133" s="187">
        <f>'Data Set-FMA00C'!A144</f>
        <v>43963</v>
      </c>
      <c r="D133" s="188">
        <f>'Data Set-FMA00C'!B144</f>
        <v>23.64</v>
      </c>
      <c r="E133" s="180">
        <f t="shared" si="4"/>
        <v>1.0180878552971577</v>
      </c>
      <c r="F133" s="180">
        <f t="shared" si="5"/>
        <v>1.7926216268152113E-2</v>
      </c>
      <c r="G133" s="180">
        <f t="shared" si="6"/>
        <v>3.8535676466648405E-4</v>
      </c>
      <c r="I133" s="180">
        <v>111</v>
      </c>
      <c r="J133" s="180">
        <v>-6.0790460763822263E-3</v>
      </c>
    </row>
    <row r="134" spans="3:10" x14ac:dyDescent="0.15">
      <c r="C134" s="187">
        <f>'Data Set-FMA00C'!A145</f>
        <v>43962</v>
      </c>
      <c r="D134" s="188">
        <f>'Data Set-FMA00C'!B145</f>
        <v>23.22</v>
      </c>
      <c r="E134" s="180">
        <f t="shared" si="4"/>
        <v>0.88693659281894577</v>
      </c>
      <c r="F134" s="180">
        <f t="shared" si="5"/>
        <v>-0.11998178421200842</v>
      </c>
      <c r="G134" s="180">
        <f t="shared" si="6"/>
        <v>1.3989565707430672E-2</v>
      </c>
      <c r="I134" s="180">
        <v>112</v>
      </c>
      <c r="J134" s="180">
        <v>-5.7595551583667715E-3</v>
      </c>
    </row>
    <row r="135" spans="3:10" x14ac:dyDescent="0.15">
      <c r="C135" s="187">
        <f>'Data Set-FMA00C'!A146</f>
        <v>43961</v>
      </c>
      <c r="D135" s="188">
        <f>'Data Set-FMA00C'!B146</f>
        <v>26.18</v>
      </c>
      <c r="E135" s="180">
        <f t="shared" si="4"/>
        <v>1.0471999999999999</v>
      </c>
      <c r="F135" s="180">
        <f t="shared" si="5"/>
        <v>4.6119935613553036E-2</v>
      </c>
      <c r="G135" s="180">
        <f t="shared" si="6"/>
        <v>2.2871565270871268E-3</v>
      </c>
      <c r="I135" s="180">
        <v>113</v>
      </c>
      <c r="J135" s="180">
        <v>-5.3867002126250733E-3</v>
      </c>
    </row>
    <row r="136" spans="3:10" x14ac:dyDescent="0.15">
      <c r="C136" s="187">
        <f>'Data Set-FMA00C'!A147</f>
        <v>43960</v>
      </c>
      <c r="D136" s="188">
        <f>'Data Set-FMA00C'!B147</f>
        <v>25</v>
      </c>
      <c r="E136" s="180">
        <f t="shared" si="4"/>
        <v>0.963020030816641</v>
      </c>
      <c r="F136" s="180">
        <f t="shared" si="5"/>
        <v>-3.7681066967688477E-2</v>
      </c>
      <c r="G136" s="180">
        <f t="shared" si="6"/>
        <v>1.2943285023840785E-3</v>
      </c>
      <c r="I136" s="180">
        <v>114</v>
      </c>
      <c r="J136" s="180">
        <v>-4.7846981233362704E-3</v>
      </c>
    </row>
    <row r="137" spans="3:10" x14ac:dyDescent="0.15">
      <c r="C137" s="187">
        <f>'Data Set-FMA00C'!A148</f>
        <v>43959</v>
      </c>
      <c r="D137" s="188">
        <f>'Data Set-FMA00C'!B148</f>
        <v>25.96</v>
      </c>
      <c r="E137" s="180">
        <f t="shared" si="4"/>
        <v>0.95091575091575087</v>
      </c>
      <c r="F137" s="180">
        <f t="shared" si="5"/>
        <v>-5.0329810355024852E-2</v>
      </c>
      <c r="G137" s="180">
        <f t="shared" si="6"/>
        <v>2.3644412587224928E-3</v>
      </c>
      <c r="I137" s="180">
        <v>115</v>
      </c>
      <c r="J137" s="180">
        <v>-4.3891804187632076E-3</v>
      </c>
    </row>
    <row r="138" spans="3:10" x14ac:dyDescent="0.15">
      <c r="C138" s="187">
        <f>'Data Set-FMA00C'!A149</f>
        <v>43956</v>
      </c>
      <c r="D138" s="188">
        <f>'Data Set-FMA00C'!B149</f>
        <v>27.3</v>
      </c>
      <c r="E138" s="180">
        <f t="shared" si="4"/>
        <v>0.95188284518828459</v>
      </c>
      <c r="F138" s="180">
        <f t="shared" si="5"/>
        <v>-4.9313313540505485E-2</v>
      </c>
      <c r="G138" s="180">
        <f t="shared" si="6"/>
        <v>2.2666191508012852E-3</v>
      </c>
      <c r="I138" s="180">
        <v>116</v>
      </c>
      <c r="J138" s="180">
        <v>-3.4305350967892482E-3</v>
      </c>
    </row>
    <row r="139" spans="3:10" x14ac:dyDescent="0.15">
      <c r="C139" s="187">
        <f>'Data Set-FMA00C'!A150</f>
        <v>43955</v>
      </c>
      <c r="D139" s="188">
        <f>'Data Set-FMA00C'!B150</f>
        <v>28.68</v>
      </c>
      <c r="E139" s="180">
        <f t="shared" si="4"/>
        <v>0.9689189189189189</v>
      </c>
      <c r="F139" s="180">
        <f t="shared" si="5"/>
        <v>-3.1574345598595094E-2</v>
      </c>
      <c r="G139" s="180">
        <f t="shared" si="6"/>
        <v>8.9222023923177371E-4</v>
      </c>
      <c r="I139" s="180">
        <v>117</v>
      </c>
      <c r="J139" s="180">
        <v>-3.1948908965191767E-3</v>
      </c>
    </row>
    <row r="140" spans="3:10" x14ac:dyDescent="0.15">
      <c r="C140" s="187">
        <f>'Data Set-FMA00C'!A151</f>
        <v>43954</v>
      </c>
      <c r="D140" s="188">
        <f>'Data Set-FMA00C'!B151</f>
        <v>29.6</v>
      </c>
      <c r="E140" s="180">
        <f t="shared" si="4"/>
        <v>1.0371408549404346</v>
      </c>
      <c r="F140" s="180">
        <f t="shared" si="5"/>
        <v>3.6467749281324464E-2</v>
      </c>
      <c r="G140" s="180">
        <f t="shared" si="6"/>
        <v>1.4571045601878179E-3</v>
      </c>
      <c r="I140" s="180">
        <v>118</v>
      </c>
      <c r="J140" s="180">
        <v>-3.0792941960613813E-3</v>
      </c>
    </row>
    <row r="141" spans="3:10" x14ac:dyDescent="0.15">
      <c r="C141" s="187">
        <f>'Data Set-FMA00C'!A152</f>
        <v>43953</v>
      </c>
      <c r="D141" s="188">
        <f>'Data Set-FMA00C'!B152</f>
        <v>28.54</v>
      </c>
      <c r="E141" s="180">
        <f t="shared" si="4"/>
        <v>0.98822714681440449</v>
      </c>
      <c r="F141" s="180">
        <f t="shared" si="5"/>
        <v>-1.1842701975935064E-2</v>
      </c>
      <c r="G141" s="180">
        <f t="shared" si="6"/>
        <v>1.0278740342475679E-4</v>
      </c>
      <c r="I141" s="180">
        <v>119</v>
      </c>
      <c r="J141" s="180">
        <v>-2.9873061797353537E-3</v>
      </c>
    </row>
    <row r="142" spans="3:10" x14ac:dyDescent="0.15">
      <c r="C142" s="187">
        <f>'Data Set-FMA00C'!A153</f>
        <v>43952</v>
      </c>
      <c r="D142" s="188">
        <f>'Data Set-FMA00C'!B153</f>
        <v>28.88</v>
      </c>
      <c r="E142" s="180">
        <f t="shared" si="4"/>
        <v>1.0041724617524339</v>
      </c>
      <c r="F142" s="180">
        <f t="shared" si="5"/>
        <v>4.1637811717795143E-3</v>
      </c>
      <c r="G142" s="180">
        <f t="shared" si="6"/>
        <v>3.4434255786367411E-5</v>
      </c>
      <c r="I142" s="180">
        <v>120</v>
      </c>
      <c r="J142" s="180">
        <v>-2.9239786914352006E-3</v>
      </c>
    </row>
    <row r="143" spans="3:10" x14ac:dyDescent="0.15">
      <c r="C143" s="187">
        <f>'Data Set-FMA00C'!A154</f>
        <v>43949</v>
      </c>
      <c r="D143" s="188">
        <f>'Data Set-FMA00C'!B154</f>
        <v>28.76</v>
      </c>
      <c r="E143" s="180">
        <f t="shared" si="4"/>
        <v>1.0234875444839857</v>
      </c>
      <c r="F143" s="180">
        <f t="shared" si="5"/>
        <v>2.3215956513145806E-2</v>
      </c>
      <c r="G143" s="180">
        <f t="shared" si="6"/>
        <v>6.2101867145180603E-4</v>
      </c>
      <c r="I143" s="180">
        <v>121</v>
      </c>
      <c r="J143" s="180">
        <v>-1.4880955127019556E-3</v>
      </c>
    </row>
    <row r="144" spans="3:10" x14ac:dyDescent="0.15">
      <c r="C144" s="187">
        <f>'Data Set-FMA00C'!A155</f>
        <v>43948</v>
      </c>
      <c r="D144" s="188">
        <f>'Data Set-FMA00C'!B155</f>
        <v>28.1</v>
      </c>
      <c r="E144" s="180">
        <f t="shared" si="4"/>
        <v>1.0399703923019985</v>
      </c>
      <c r="F144" s="180">
        <f t="shared" si="5"/>
        <v>3.919224380764727E-2</v>
      </c>
      <c r="G144" s="180">
        <f t="shared" si="6"/>
        <v>1.672526453152173E-3</v>
      </c>
      <c r="I144" s="180">
        <v>122</v>
      </c>
      <c r="J144" s="180">
        <v>-1.2099215027131982E-3</v>
      </c>
    </row>
    <row r="145" spans="3:10" x14ac:dyDescent="0.15">
      <c r="C145" s="187">
        <f>'Data Set-FMA00C'!A156</f>
        <v>43947</v>
      </c>
      <c r="D145" s="188">
        <f>'Data Set-FMA00C'!B156</f>
        <v>27.02</v>
      </c>
      <c r="E145" s="180">
        <f t="shared" si="4"/>
        <v>1.0281582952815829</v>
      </c>
      <c r="F145" s="180">
        <f t="shared" si="5"/>
        <v>2.7769138915642953E-2</v>
      </c>
      <c r="G145" s="180">
        <f t="shared" si="6"/>
        <v>8.6868299451278545E-4</v>
      </c>
      <c r="I145" s="180">
        <v>123</v>
      </c>
      <c r="J145" s="180">
        <v>-6.6203246376953656E-4</v>
      </c>
    </row>
    <row r="146" spans="3:10" x14ac:dyDescent="0.15">
      <c r="C146" s="187">
        <f>'Data Set-FMA00C'!A157</f>
        <v>43946</v>
      </c>
      <c r="D146" s="188">
        <f>'Data Set-FMA00C'!B157</f>
        <v>26.28</v>
      </c>
      <c r="E146" s="180">
        <f t="shared" si="4"/>
        <v>0.96122896854425754</v>
      </c>
      <c r="F146" s="180">
        <f t="shared" si="5"/>
        <v>-3.9542637679393693E-2</v>
      </c>
      <c r="G146" s="180">
        <f t="shared" si="6"/>
        <v>1.4317405776153374E-3</v>
      </c>
      <c r="I146" s="180">
        <v>124</v>
      </c>
      <c r="J146" s="180">
        <v>0</v>
      </c>
    </row>
    <row r="147" spans="3:10" x14ac:dyDescent="0.15">
      <c r="C147" s="187">
        <f>'Data Set-FMA00C'!A158</f>
        <v>43945</v>
      </c>
      <c r="D147" s="188">
        <f>'Data Set-FMA00C'!B158</f>
        <v>27.34</v>
      </c>
      <c r="E147" s="180">
        <f t="shared" si="4"/>
        <v>0.97295373665480422</v>
      </c>
      <c r="F147" s="180">
        <f t="shared" si="5"/>
        <v>-2.7418745043896627E-2</v>
      </c>
      <c r="G147" s="180">
        <f t="shared" si="6"/>
        <v>6.6123321350117649E-4</v>
      </c>
      <c r="I147" s="180">
        <v>125</v>
      </c>
      <c r="J147" s="180">
        <v>6.7911717380868427E-4</v>
      </c>
    </row>
    <row r="148" spans="3:10" x14ac:dyDescent="0.15">
      <c r="C148" s="187">
        <f>'Data Set-FMA00C'!A159</f>
        <v>43942</v>
      </c>
      <c r="D148" s="188">
        <f>'Data Set-FMA00C'!B159</f>
        <v>28.1</v>
      </c>
      <c r="E148" s="180">
        <f t="shared" si="4"/>
        <v>1.0774539877300615</v>
      </c>
      <c r="F148" s="180">
        <f t="shared" si="5"/>
        <v>7.4600839281248027E-2</v>
      </c>
      <c r="G148" s="180">
        <f t="shared" si="6"/>
        <v>5.8224727092368242E-3</v>
      </c>
      <c r="I148" s="180">
        <v>126</v>
      </c>
      <c r="J148" s="180">
        <v>6.9662141444791384E-4</v>
      </c>
    </row>
    <row r="149" spans="3:10" x14ac:dyDescent="0.15">
      <c r="C149" s="187">
        <f>'Data Set-FMA00C'!A160</f>
        <v>43940</v>
      </c>
      <c r="D149" s="188">
        <f>'Data Set-FMA00C'!B160</f>
        <v>26.08</v>
      </c>
      <c r="E149" s="180">
        <f t="shared" si="4"/>
        <v>1.0382165605095541</v>
      </c>
      <c r="F149" s="180">
        <f t="shared" si="5"/>
        <v>3.750439545845427E-2</v>
      </c>
      <c r="G149" s="180">
        <f t="shared" si="6"/>
        <v>1.53732099205618E-3</v>
      </c>
      <c r="I149" s="180">
        <v>127</v>
      </c>
      <c r="J149" s="180">
        <v>7.6657727019546242E-4</v>
      </c>
    </row>
    <row r="150" spans="3:10" x14ac:dyDescent="0.15">
      <c r="C150" s="187">
        <f>'Data Set-FMA00C'!A161</f>
        <v>43939</v>
      </c>
      <c r="D150" s="188">
        <f>'Data Set-FMA00C'!B161</f>
        <v>25.12</v>
      </c>
      <c r="E150" s="180">
        <f t="shared" si="4"/>
        <v>0.95951107715813599</v>
      </c>
      <c r="F150" s="180">
        <f t="shared" si="5"/>
        <v>-4.1331418881755934E-2</v>
      </c>
      <c r="G150" s="180">
        <f t="shared" si="6"/>
        <v>1.5703093669840356E-3</v>
      </c>
      <c r="I150" s="180">
        <v>128</v>
      </c>
      <c r="J150" s="180">
        <v>1.2418208597820913E-3</v>
      </c>
    </row>
    <row r="151" spans="3:10" x14ac:dyDescent="0.15">
      <c r="C151" s="187">
        <f>'Data Set-FMA00C'!A162</f>
        <v>43938</v>
      </c>
      <c r="D151" s="188">
        <f>'Data Set-FMA00C'!B162</f>
        <v>26.18</v>
      </c>
      <c r="E151" s="180">
        <f t="shared" si="4"/>
        <v>0.93835125448028678</v>
      </c>
      <c r="F151" s="180">
        <f t="shared" si="5"/>
        <v>-6.3630928345566037E-2</v>
      </c>
      <c r="G151" s="180">
        <f t="shared" si="6"/>
        <v>3.8349085736204386E-3</v>
      </c>
      <c r="I151" s="180">
        <v>129</v>
      </c>
      <c r="J151" s="180">
        <v>1.8177474510078055E-3</v>
      </c>
    </row>
    <row r="152" spans="3:10" x14ac:dyDescent="0.15">
      <c r="C152" s="187">
        <f>'Data Set-FMA00C'!A163</f>
        <v>43935</v>
      </c>
      <c r="D152" s="188">
        <f>'Data Set-FMA00C'!B163</f>
        <v>27.9</v>
      </c>
      <c r="E152" s="180">
        <f t="shared" ref="E152:E215" si="7">D152/D153</f>
        <v>1.0094066570188132</v>
      </c>
      <c r="F152" s="180">
        <f t="shared" ref="F152:F215" si="8">LN(E152)</f>
        <v>9.3626899278506422E-3</v>
      </c>
      <c r="G152" s="180">
        <f t="shared" ref="G152:G215" si="9">(F152-$D$7)^2</f>
        <v>1.2247803814010455E-4</v>
      </c>
      <c r="I152" s="180">
        <v>130</v>
      </c>
      <c r="J152" s="180">
        <v>1.8187334507111384E-3</v>
      </c>
    </row>
    <row r="153" spans="3:10" x14ac:dyDescent="0.15">
      <c r="C153" s="187">
        <f>'Data Set-FMA00C'!A164</f>
        <v>43934</v>
      </c>
      <c r="D153" s="188">
        <f>'Data Set-FMA00C'!B164</f>
        <v>27.64</v>
      </c>
      <c r="E153" s="180">
        <f t="shared" si="7"/>
        <v>1.0290394638868205</v>
      </c>
      <c r="F153" s="180">
        <f t="shared" si="8"/>
        <v>2.862580780437763E-2</v>
      </c>
      <c r="G153" s="180">
        <f t="shared" si="9"/>
        <v>9.1991481478083891E-4</v>
      </c>
      <c r="I153" s="180">
        <v>131</v>
      </c>
      <c r="J153" s="180">
        <v>1.8558619616801941E-3</v>
      </c>
    </row>
    <row r="154" spans="3:10" x14ac:dyDescent="0.15">
      <c r="C154" s="187">
        <f>'Data Set-FMA00C'!A165</f>
        <v>43933</v>
      </c>
      <c r="D154" s="188">
        <f>'Data Set-FMA00C'!B165</f>
        <v>26.86</v>
      </c>
      <c r="E154" s="180">
        <f t="shared" si="7"/>
        <v>0.99851301115241642</v>
      </c>
      <c r="F154" s="180">
        <f t="shared" si="8"/>
        <v>-1.4880955127018446E-3</v>
      </c>
      <c r="G154" s="180">
        <f t="shared" si="9"/>
        <v>4.6739927731950108E-8</v>
      </c>
      <c r="I154" s="180">
        <v>132</v>
      </c>
      <c r="J154" s="180">
        <v>2.1045255049154431E-3</v>
      </c>
    </row>
    <row r="155" spans="3:10" x14ac:dyDescent="0.15">
      <c r="C155" s="187">
        <f>'Data Set-FMA00C'!A166</f>
        <v>43932</v>
      </c>
      <c r="D155" s="188">
        <f>'Data Set-FMA00C'!B166</f>
        <v>26.9</v>
      </c>
      <c r="E155" s="180">
        <f t="shared" si="7"/>
        <v>0.95661450924608815</v>
      </c>
      <c r="F155" s="180">
        <f t="shared" si="8"/>
        <v>-4.4354780334670774E-2</v>
      </c>
      <c r="G155" s="180">
        <f t="shared" si="9"/>
        <v>1.8190643511590734E-3</v>
      </c>
      <c r="I155" s="180">
        <v>133</v>
      </c>
      <c r="J155" s="180">
        <v>2.2514080804574279E-3</v>
      </c>
    </row>
    <row r="156" spans="3:10" x14ac:dyDescent="0.15">
      <c r="C156" s="187">
        <f>'Data Set-FMA00C'!A167</f>
        <v>43931</v>
      </c>
      <c r="D156" s="188">
        <f>'Data Set-FMA00C'!B167</f>
        <v>28.12</v>
      </c>
      <c r="E156" s="180">
        <f t="shared" si="7"/>
        <v>1.0232896652110626</v>
      </c>
      <c r="F156" s="180">
        <f t="shared" si="8"/>
        <v>2.3022599588315547E-2</v>
      </c>
      <c r="G156" s="180">
        <f t="shared" si="9"/>
        <v>6.1141905400361905E-4</v>
      </c>
      <c r="I156" s="180">
        <v>134</v>
      </c>
      <c r="J156" s="180">
        <v>2.543883335737681E-3</v>
      </c>
    </row>
    <row r="157" spans="3:10" x14ac:dyDescent="0.15">
      <c r="C157" s="187">
        <f>'Data Set-FMA00C'!A168</f>
        <v>43928</v>
      </c>
      <c r="D157" s="188">
        <f>'Data Set-FMA00C'!B168</f>
        <v>27.48</v>
      </c>
      <c r="E157" s="180">
        <f t="shared" si="7"/>
        <v>0.97585227272727271</v>
      </c>
      <c r="F157" s="180">
        <f t="shared" si="8"/>
        <v>-2.4444063935693081E-2</v>
      </c>
      <c r="G157" s="180">
        <f t="shared" si="9"/>
        <v>5.1709733217349238E-4</v>
      </c>
      <c r="I157" s="180">
        <v>135</v>
      </c>
      <c r="J157" s="180">
        <v>2.5499376332727051E-3</v>
      </c>
    </row>
    <row r="158" spans="3:10" x14ac:dyDescent="0.15">
      <c r="C158" s="187">
        <f>'Data Set-FMA00C'!A169</f>
        <v>43927</v>
      </c>
      <c r="D158" s="188">
        <f>'Data Set-FMA00C'!B169</f>
        <v>28.16</v>
      </c>
      <c r="E158" s="180">
        <f t="shared" si="7"/>
        <v>0.97170462387853695</v>
      </c>
      <c r="F158" s="180">
        <f t="shared" si="8"/>
        <v>-2.8703405602694635E-2</v>
      </c>
      <c r="G158" s="180">
        <f t="shared" si="9"/>
        <v>7.2895225938846258E-4</v>
      </c>
      <c r="I158" s="180">
        <v>136</v>
      </c>
      <c r="J158" s="180">
        <v>2.7643417741498857E-3</v>
      </c>
    </row>
    <row r="159" spans="3:10" x14ac:dyDescent="0.15">
      <c r="C159" s="187">
        <f>'Data Set-FMA00C'!A170</f>
        <v>43926</v>
      </c>
      <c r="D159" s="188">
        <f>'Data Set-FMA00C'!B170</f>
        <v>28.98</v>
      </c>
      <c r="E159" s="180">
        <f t="shared" si="7"/>
        <v>0.98504418762746426</v>
      </c>
      <c r="F159" s="180">
        <f t="shared" si="8"/>
        <v>-1.5068778280755188E-2</v>
      </c>
      <c r="G159" s="180">
        <f t="shared" si="9"/>
        <v>1.7860955495649169E-4</v>
      </c>
      <c r="I159" s="180">
        <v>137</v>
      </c>
      <c r="J159" s="180">
        <v>3.0646668179031659E-3</v>
      </c>
    </row>
    <row r="160" spans="3:10" x14ac:dyDescent="0.15">
      <c r="C160" s="187">
        <f>'Data Set-FMA00C'!A171</f>
        <v>43925</v>
      </c>
      <c r="D160" s="188">
        <f>'Data Set-FMA00C'!B171</f>
        <v>29.42</v>
      </c>
      <c r="E160" s="180">
        <f t="shared" si="7"/>
        <v>0.97611147976111479</v>
      </c>
      <c r="F160" s="180">
        <f t="shared" si="8"/>
        <v>-2.4178478025057952E-2</v>
      </c>
      <c r="G160" s="180">
        <f t="shared" si="9"/>
        <v>5.0508914075473677E-4</v>
      </c>
      <c r="I160" s="180">
        <v>138</v>
      </c>
      <c r="J160" s="180">
        <v>3.5587226169941544E-3</v>
      </c>
    </row>
    <row r="161" spans="3:10" x14ac:dyDescent="0.15">
      <c r="C161" s="187">
        <f>'Data Set-FMA00C'!A172</f>
        <v>43924</v>
      </c>
      <c r="D161" s="188">
        <f>'Data Set-FMA00C'!B172</f>
        <v>30.14</v>
      </c>
      <c r="E161" s="180">
        <f t="shared" si="7"/>
        <v>1.0538461538461539</v>
      </c>
      <c r="F161" s="180">
        <f t="shared" si="8"/>
        <v>5.2446475372542524E-2</v>
      </c>
      <c r="G161" s="180">
        <f t="shared" si="9"/>
        <v>2.9323053582198263E-3</v>
      </c>
      <c r="I161" s="180">
        <v>139</v>
      </c>
      <c r="J161" s="180">
        <v>4.1637811717795143E-3</v>
      </c>
    </row>
    <row r="162" spans="3:10" x14ac:dyDescent="0.15">
      <c r="C162" s="187">
        <f>'Data Set-FMA00C'!A173</f>
        <v>43921</v>
      </c>
      <c r="D162" s="188">
        <f>'Data Set-FMA00C'!B173</f>
        <v>28.6</v>
      </c>
      <c r="E162" s="180">
        <f t="shared" si="7"/>
        <v>0.9603760913364674</v>
      </c>
      <c r="F162" s="180">
        <f t="shared" si="8"/>
        <v>-4.0430309430056051E-2</v>
      </c>
      <c r="G162" s="180">
        <f t="shared" si="9"/>
        <v>1.4997046039337818E-3</v>
      </c>
      <c r="I162" s="180">
        <v>140</v>
      </c>
      <c r="J162" s="180">
        <v>4.1906818794516468E-3</v>
      </c>
    </row>
    <row r="163" spans="3:10" x14ac:dyDescent="0.15">
      <c r="C163" s="187">
        <f>'Data Set-FMA00C'!A174</f>
        <v>43920</v>
      </c>
      <c r="D163" s="188">
        <f>'Data Set-FMA00C'!B174</f>
        <v>29.78</v>
      </c>
      <c r="E163" s="180">
        <f t="shared" si="7"/>
        <v>0.97383911052975813</v>
      </c>
      <c r="F163" s="180">
        <f t="shared" si="8"/>
        <v>-2.650917324505319E-2</v>
      </c>
      <c r="G163" s="180">
        <f t="shared" si="9"/>
        <v>6.1528224755624502E-4</v>
      </c>
      <c r="I163" s="180">
        <v>141</v>
      </c>
      <c r="J163" s="180">
        <v>4.8396948669642134E-3</v>
      </c>
    </row>
    <row r="164" spans="3:10" x14ac:dyDescent="0.15">
      <c r="C164" s="187">
        <f>'Data Set-FMA00C'!A175</f>
        <v>43919</v>
      </c>
      <c r="D164" s="188">
        <f>'Data Set-FMA00C'!B175</f>
        <v>30.58</v>
      </c>
      <c r="E164" s="180">
        <f t="shared" si="7"/>
        <v>1.0200133422281521</v>
      </c>
      <c r="F164" s="180">
        <f t="shared" si="8"/>
        <v>1.9815707826464593E-2</v>
      </c>
      <c r="G164" s="180">
        <f t="shared" si="9"/>
        <v>4.6311029364957555E-4</v>
      </c>
      <c r="I164" s="180">
        <v>142</v>
      </c>
      <c r="J164" s="180">
        <v>4.9487552392588272E-3</v>
      </c>
    </row>
    <row r="165" spans="3:10" x14ac:dyDescent="0.15">
      <c r="C165" s="187">
        <f>'Data Set-FMA00C'!A176</f>
        <v>43918</v>
      </c>
      <c r="D165" s="188">
        <f>'Data Set-FMA00C'!B176</f>
        <v>29.98</v>
      </c>
      <c r="E165" s="180">
        <f t="shared" si="7"/>
        <v>0.96897220426632191</v>
      </c>
      <c r="F165" s="180">
        <f t="shared" si="8"/>
        <v>-3.1519352470468422E-2</v>
      </c>
      <c r="G165" s="180">
        <f t="shared" si="9"/>
        <v>8.8893796785383279E-4</v>
      </c>
      <c r="I165" s="180">
        <v>143</v>
      </c>
      <c r="J165" s="180">
        <v>5.6980211146377959E-3</v>
      </c>
    </row>
    <row r="166" spans="3:10" x14ac:dyDescent="0.15">
      <c r="C166" s="187">
        <f>'Data Set-FMA00C'!A177</f>
        <v>43917</v>
      </c>
      <c r="D166" s="188">
        <f>'Data Set-FMA00C'!B177</f>
        <v>30.94</v>
      </c>
      <c r="E166" s="180">
        <f t="shared" si="7"/>
        <v>0.98347107438016534</v>
      </c>
      <c r="F166" s="180">
        <f t="shared" si="8"/>
        <v>-1.6667052485211647E-2</v>
      </c>
      <c r="G166" s="180">
        <f t="shared" si="9"/>
        <v>2.2388427008966123E-4</v>
      </c>
      <c r="I166" s="180">
        <v>144</v>
      </c>
      <c r="J166" s="180">
        <v>5.9283385698801943E-3</v>
      </c>
    </row>
    <row r="167" spans="3:10" x14ac:dyDescent="0.15">
      <c r="C167" s="187">
        <f>'Data Set-FMA00C'!A178</f>
        <v>43914</v>
      </c>
      <c r="D167" s="188">
        <f>'Data Set-FMA00C'!B178</f>
        <v>31.46</v>
      </c>
      <c r="E167" s="180">
        <f t="shared" si="7"/>
        <v>1.017464424320828</v>
      </c>
      <c r="F167" s="180">
        <f t="shared" si="8"/>
        <v>1.7313673910910564E-2</v>
      </c>
      <c r="G167" s="180">
        <f t="shared" si="9"/>
        <v>3.6168294000360051E-4</v>
      </c>
      <c r="I167" s="180">
        <v>145</v>
      </c>
      <c r="J167" s="180">
        <v>6.0504386257740801E-3</v>
      </c>
    </row>
    <row r="168" spans="3:10" x14ac:dyDescent="0.15">
      <c r="C168" s="187">
        <f>'Data Set-FMA00C'!A179</f>
        <v>43913</v>
      </c>
      <c r="D168" s="188">
        <f>'Data Set-FMA00C'!B179</f>
        <v>30.92</v>
      </c>
      <c r="E168" s="180">
        <f t="shared" si="7"/>
        <v>0.97110552763819102</v>
      </c>
      <c r="F168" s="180">
        <f t="shared" si="8"/>
        <v>-2.932013725696098E-2</v>
      </c>
      <c r="G168" s="180">
        <f t="shared" si="9"/>
        <v>7.6263503614746426E-4</v>
      </c>
      <c r="I168" s="180">
        <v>146</v>
      </c>
      <c r="J168" s="180">
        <v>6.2478509383629491E-3</v>
      </c>
    </row>
    <row r="169" spans="3:10" x14ac:dyDescent="0.15">
      <c r="C169" s="187">
        <f>'Data Set-FMA00C'!A180</f>
        <v>43912</v>
      </c>
      <c r="D169" s="188">
        <f>'Data Set-FMA00C'!B180</f>
        <v>31.84</v>
      </c>
      <c r="E169" s="180">
        <f t="shared" si="7"/>
        <v>0.99004975124378114</v>
      </c>
      <c r="F169" s="180">
        <f t="shared" si="8"/>
        <v>-1.0000083334583311E-2</v>
      </c>
      <c r="G169" s="180">
        <f t="shared" si="9"/>
        <v>6.8820191984983217E-5</v>
      </c>
      <c r="I169" s="180">
        <v>147</v>
      </c>
      <c r="J169" s="180">
        <v>6.3191363514785324E-3</v>
      </c>
    </row>
    <row r="170" spans="3:10" x14ac:dyDescent="0.15">
      <c r="C170" s="187">
        <f>'Data Set-FMA00C'!A181</f>
        <v>43911</v>
      </c>
      <c r="D170" s="188">
        <f>'Data Set-FMA00C'!B181</f>
        <v>32.159999999999997</v>
      </c>
      <c r="E170" s="180">
        <f t="shared" si="7"/>
        <v>1.0489236790606653</v>
      </c>
      <c r="F170" s="180">
        <f t="shared" si="8"/>
        <v>4.7764570867097497E-2</v>
      </c>
      <c r="G170" s="180">
        <f t="shared" si="9"/>
        <v>2.4471681660610208E-3</v>
      </c>
      <c r="I170" s="180">
        <v>148</v>
      </c>
      <c r="J170" s="180">
        <v>6.6445427186685108E-3</v>
      </c>
    </row>
    <row r="171" spans="3:10" x14ac:dyDescent="0.15">
      <c r="C171" s="187">
        <f>'Data Set-FMA00C'!A182</f>
        <v>43910</v>
      </c>
      <c r="D171" s="188">
        <f>'Data Set-FMA00C'!B182</f>
        <v>30.66</v>
      </c>
      <c r="E171" s="180">
        <f t="shared" si="7"/>
        <v>0.97148288973384034</v>
      </c>
      <c r="F171" s="180">
        <f t="shared" si="8"/>
        <v>-2.8931622534005393E-2</v>
      </c>
      <c r="G171" s="180">
        <f t="shared" si="9"/>
        <v>7.4132765311386015E-4</v>
      </c>
      <c r="I171" s="180">
        <v>149</v>
      </c>
      <c r="J171" s="180">
        <v>6.6646717457326974E-3</v>
      </c>
    </row>
    <row r="172" spans="3:10" x14ac:dyDescent="0.15">
      <c r="C172" s="187">
        <f>'Data Set-FMA00C'!A183</f>
        <v>43907</v>
      </c>
      <c r="D172" s="188">
        <f>'Data Set-FMA00C'!B183</f>
        <v>31.56</v>
      </c>
      <c r="E172" s="180">
        <f t="shared" si="7"/>
        <v>0.98563397876327286</v>
      </c>
      <c r="F172" s="180">
        <f t="shared" si="8"/>
        <v>-1.4470211590895234E-2</v>
      </c>
      <c r="G172" s="180">
        <f t="shared" si="9"/>
        <v>1.6296876165886842E-4</v>
      </c>
      <c r="I172" s="180">
        <v>150</v>
      </c>
      <c r="J172" s="180">
        <v>6.7755109836080624E-3</v>
      </c>
    </row>
    <row r="173" spans="3:10" x14ac:dyDescent="0.15">
      <c r="C173" s="187">
        <f>'Data Set-FMA00C'!A184</f>
        <v>43906</v>
      </c>
      <c r="D173" s="188">
        <f>'Data Set-FMA00C'!B184</f>
        <v>32.020000000000003</v>
      </c>
      <c r="E173" s="180">
        <f t="shared" si="7"/>
        <v>1.023003194888179</v>
      </c>
      <c r="F173" s="180">
        <f t="shared" si="8"/>
        <v>2.2742610022461213E-2</v>
      </c>
      <c r="G173" s="180">
        <f t="shared" si="9"/>
        <v>5.9765090616564092E-4</v>
      </c>
      <c r="I173" s="180">
        <v>151</v>
      </c>
      <c r="J173" s="180">
        <v>7.168489478612497E-3</v>
      </c>
    </row>
    <row r="174" spans="3:10" x14ac:dyDescent="0.15">
      <c r="C174" s="187">
        <f>'Data Set-FMA00C'!A185</f>
        <v>43905</v>
      </c>
      <c r="D174" s="188">
        <f>'Data Set-FMA00C'!B185</f>
        <v>31.3</v>
      </c>
      <c r="E174" s="180">
        <f t="shared" si="7"/>
        <v>0.95543345543345548</v>
      </c>
      <c r="F174" s="180">
        <f t="shared" si="8"/>
        <v>-4.5590161438761094E-2</v>
      </c>
      <c r="G174" s="180">
        <f t="shared" si="9"/>
        <v>1.9259697380455782E-3</v>
      </c>
      <c r="I174" s="180">
        <v>152</v>
      </c>
      <c r="J174" s="180">
        <v>8.566773973851978E-3</v>
      </c>
    </row>
    <row r="175" spans="3:10" x14ac:dyDescent="0.15">
      <c r="C175" s="187">
        <f>'Data Set-FMA00C'!A186</f>
        <v>43904</v>
      </c>
      <c r="D175" s="188">
        <f>'Data Set-FMA00C'!B186</f>
        <v>32.76</v>
      </c>
      <c r="E175" s="180">
        <f t="shared" si="7"/>
        <v>0.98853349426674708</v>
      </c>
      <c r="F175" s="180">
        <f t="shared" si="8"/>
        <v>-1.1532753013548232E-2</v>
      </c>
      <c r="G175" s="180">
        <f t="shared" si="9"/>
        <v>9.6598691055281466E-5</v>
      </c>
      <c r="I175" s="180">
        <v>153</v>
      </c>
      <c r="J175" s="180">
        <v>9.3396275961326238E-3</v>
      </c>
    </row>
    <row r="176" spans="3:10" x14ac:dyDescent="0.15">
      <c r="C176" s="187">
        <f>'Data Set-FMA00C'!A187</f>
        <v>43900</v>
      </c>
      <c r="D176" s="188">
        <f>'Data Set-FMA00C'!B187</f>
        <v>33.14</v>
      </c>
      <c r="E176" s="180">
        <f t="shared" si="7"/>
        <v>0.98047337278106517</v>
      </c>
      <c r="F176" s="180">
        <f t="shared" si="8"/>
        <v>-1.9719790490556166E-2</v>
      </c>
      <c r="G176" s="180">
        <f t="shared" si="9"/>
        <v>3.2455826864199669E-4</v>
      </c>
      <c r="I176" s="180">
        <v>154</v>
      </c>
      <c r="J176" s="180">
        <v>9.3626899278508625E-3</v>
      </c>
    </row>
    <row r="177" spans="3:10" x14ac:dyDescent="0.15">
      <c r="C177" s="187">
        <f>'Data Set-FMA00C'!A188</f>
        <v>43899</v>
      </c>
      <c r="D177" s="188">
        <f>'Data Set-FMA00C'!B188</f>
        <v>33.799999999999997</v>
      </c>
      <c r="E177" s="180">
        <f t="shared" si="7"/>
        <v>1.0205314009661837</v>
      </c>
      <c r="F177" s="180">
        <f t="shared" si="8"/>
        <v>2.0323472971914242E-2</v>
      </c>
      <c r="G177" s="180">
        <f t="shared" si="9"/>
        <v>4.8522232844331985E-4</v>
      </c>
      <c r="I177" s="180">
        <v>155</v>
      </c>
      <c r="J177" s="180">
        <v>9.9732318787533417E-3</v>
      </c>
    </row>
    <row r="178" spans="3:10" x14ac:dyDescent="0.15">
      <c r="C178" s="187">
        <f>'Data Set-FMA00C'!A189</f>
        <v>43898</v>
      </c>
      <c r="D178" s="188">
        <f>'Data Set-FMA00C'!B189</f>
        <v>33.119999999999997</v>
      </c>
      <c r="E178" s="180">
        <f t="shared" si="7"/>
        <v>1.0247524752475248</v>
      </c>
      <c r="F178" s="180">
        <f t="shared" si="8"/>
        <v>2.4451095864164336E-2</v>
      </c>
      <c r="G178" s="180">
        <f t="shared" si="9"/>
        <v>6.8410419414443831E-4</v>
      </c>
      <c r="I178" s="180">
        <v>156</v>
      </c>
      <c r="J178" s="180">
        <v>1.0323373397859855E-2</v>
      </c>
    </row>
    <row r="179" spans="3:10" x14ac:dyDescent="0.15">
      <c r="C179" s="187">
        <f>'Data Set-FMA00C'!A190</f>
        <v>43897</v>
      </c>
      <c r="D179" s="188">
        <f>'Data Set-FMA00C'!B190</f>
        <v>32.32</v>
      </c>
      <c r="E179" s="180">
        <f t="shared" si="7"/>
        <v>0.97466827503015696</v>
      </c>
      <c r="F179" s="180">
        <f t="shared" si="8"/>
        <v>-2.5658096614199447E-2</v>
      </c>
      <c r="G179" s="180">
        <f t="shared" si="9"/>
        <v>5.7378486555971508E-4</v>
      </c>
      <c r="I179" s="180">
        <v>157</v>
      </c>
      <c r="J179" s="180">
        <v>1.0370463311631583E-2</v>
      </c>
    </row>
    <row r="180" spans="3:10" x14ac:dyDescent="0.15">
      <c r="C180" s="187">
        <f>'Data Set-FMA00C'!A191</f>
        <v>43896</v>
      </c>
      <c r="D180" s="188">
        <f>'Data Set-FMA00C'!B191</f>
        <v>33.159999999999997</v>
      </c>
      <c r="E180" s="180">
        <f t="shared" si="7"/>
        <v>0.96115942028985502</v>
      </c>
      <c r="F180" s="180">
        <f t="shared" si="8"/>
        <v>-3.961499377021991E-2</v>
      </c>
      <c r="G180" s="180">
        <f t="shared" si="9"/>
        <v>1.4372214829050673E-3</v>
      </c>
      <c r="I180" s="180">
        <v>158</v>
      </c>
      <c r="J180" s="180">
        <v>1.0902591338215436E-2</v>
      </c>
    </row>
    <row r="181" spans="3:10" x14ac:dyDescent="0.15">
      <c r="C181" s="187">
        <f>'Data Set-FMA00C'!A192</f>
        <v>43893</v>
      </c>
      <c r="D181" s="188">
        <f>'Data Set-FMA00C'!B192</f>
        <v>34.5</v>
      </c>
      <c r="E181" s="180">
        <f t="shared" si="7"/>
        <v>1.0141093474426808</v>
      </c>
      <c r="F181" s="180">
        <f t="shared" si="8"/>
        <v>1.4010737069598369E-2</v>
      </c>
      <c r="G181" s="180">
        <f t="shared" si="9"/>
        <v>2.4696206644991061E-4</v>
      </c>
      <c r="I181" s="180">
        <v>159</v>
      </c>
      <c r="J181" s="180">
        <v>1.1026989748914848E-2</v>
      </c>
    </row>
    <row r="182" spans="3:10" x14ac:dyDescent="0.15">
      <c r="C182" s="187">
        <f>'Data Set-FMA00C'!A193</f>
        <v>43892</v>
      </c>
      <c r="D182" s="188">
        <f>'Data Set-FMA00C'!B193</f>
        <v>34.020000000000003</v>
      </c>
      <c r="E182" s="180">
        <f t="shared" si="7"/>
        <v>1.0271739130434785</v>
      </c>
      <c r="F182" s="180">
        <f t="shared" si="8"/>
        <v>2.6811257450656985E-2</v>
      </c>
      <c r="G182" s="180">
        <f t="shared" si="9"/>
        <v>8.1313642944780631E-4</v>
      </c>
      <c r="I182" s="180">
        <v>160</v>
      </c>
      <c r="J182" s="180">
        <v>1.2729486750887328E-2</v>
      </c>
    </row>
    <row r="183" spans="3:10" x14ac:dyDescent="0.15">
      <c r="C183" s="187">
        <f>'Data Set-FMA00C'!A194</f>
        <v>43891</v>
      </c>
      <c r="D183" s="188">
        <f>'Data Set-FMA00C'!B194</f>
        <v>33.119999999999997</v>
      </c>
      <c r="E183" s="180">
        <f t="shared" si="7"/>
        <v>1.0066869300911854</v>
      </c>
      <c r="F183" s="180">
        <f t="shared" si="8"/>
        <v>6.6646717457326974E-3</v>
      </c>
      <c r="G183" s="180">
        <f t="shared" si="9"/>
        <v>7.0039515723145909E-5</v>
      </c>
      <c r="I183" s="180">
        <v>161</v>
      </c>
      <c r="J183" s="180">
        <v>1.3229296968497064E-2</v>
      </c>
    </row>
    <row r="184" spans="3:10" x14ac:dyDescent="0.15">
      <c r="C184" s="187">
        <f>'Data Set-FMA00C'!A195</f>
        <v>43890</v>
      </c>
      <c r="D184" s="188">
        <f>'Data Set-FMA00C'!B195</f>
        <v>32.9</v>
      </c>
      <c r="E184" s="180">
        <f t="shared" si="7"/>
        <v>1.0477707006369428</v>
      </c>
      <c r="F184" s="180">
        <f t="shared" si="8"/>
        <v>4.6664764857118624E-2</v>
      </c>
      <c r="G184" s="180">
        <f t="shared" si="9"/>
        <v>2.3395654389979561E-3</v>
      </c>
      <c r="I184" s="180">
        <v>162</v>
      </c>
      <c r="J184" s="180">
        <v>1.3621768221098503E-2</v>
      </c>
    </row>
    <row r="185" spans="3:10" x14ac:dyDescent="0.15">
      <c r="C185" s="187">
        <f>'Data Set-FMA00C'!A196</f>
        <v>43889</v>
      </c>
      <c r="D185" s="188">
        <f>'Data Set-FMA00C'!B196</f>
        <v>31.4</v>
      </c>
      <c r="E185" s="180">
        <f t="shared" si="7"/>
        <v>1.0181582360570687</v>
      </c>
      <c r="F185" s="180">
        <f t="shared" si="8"/>
        <v>1.799534421907888E-2</v>
      </c>
      <c r="G185" s="180">
        <f t="shared" si="9"/>
        <v>3.8807557664690648E-4</v>
      </c>
      <c r="I185" s="180">
        <v>163</v>
      </c>
      <c r="J185" s="180">
        <v>1.4010737069598149E-2</v>
      </c>
    </row>
    <row r="186" spans="3:10" x14ac:dyDescent="0.15">
      <c r="C186" s="187">
        <f>'Data Set-FMA00C'!A197</f>
        <v>43886</v>
      </c>
      <c r="D186" s="188">
        <f>'Data Set-FMA00C'!B197</f>
        <v>30.84</v>
      </c>
      <c r="E186" s="180">
        <f t="shared" si="7"/>
        <v>0.97904761904761906</v>
      </c>
      <c r="F186" s="180">
        <f t="shared" si="8"/>
        <v>-2.117499713645863E-2</v>
      </c>
      <c r="G186" s="180">
        <f t="shared" si="9"/>
        <v>3.7910844797615787E-4</v>
      </c>
      <c r="I186" s="180">
        <v>164</v>
      </c>
      <c r="J186" s="180">
        <v>1.4632529077956587E-2</v>
      </c>
    </row>
    <row r="187" spans="3:10" x14ac:dyDescent="0.15">
      <c r="C187" s="187">
        <f>'Data Set-FMA00C'!A198</f>
        <v>43885</v>
      </c>
      <c r="D187" s="188">
        <f>'Data Set-FMA00C'!B198</f>
        <v>31.5</v>
      </c>
      <c r="E187" s="180">
        <f t="shared" si="7"/>
        <v>0.9680393362015981</v>
      </c>
      <c r="F187" s="180">
        <f t="shared" si="8"/>
        <v>-3.2482555959304292E-2</v>
      </c>
      <c r="G187" s="180">
        <f t="shared" si="9"/>
        <v>9.473016737705424E-4</v>
      </c>
      <c r="I187" s="180">
        <v>165</v>
      </c>
      <c r="J187" s="180">
        <v>1.4951399852963339E-2</v>
      </c>
    </row>
    <row r="188" spans="3:10" x14ac:dyDescent="0.15">
      <c r="C188" s="187">
        <f>'Data Set-FMA00C'!A199</f>
        <v>43884</v>
      </c>
      <c r="D188" s="188">
        <f>'Data Set-FMA00C'!B199</f>
        <v>32.54</v>
      </c>
      <c r="E188" s="180">
        <f t="shared" si="7"/>
        <v>1.2438837920489296</v>
      </c>
      <c r="F188" s="180">
        <f t="shared" si="8"/>
        <v>0.21823857520189377</v>
      </c>
      <c r="G188" s="180">
        <f t="shared" si="9"/>
        <v>4.8374863822382395E-2</v>
      </c>
      <c r="I188" s="180">
        <v>166</v>
      </c>
      <c r="J188" s="180">
        <v>1.5186320707985519E-2</v>
      </c>
    </row>
    <row r="189" spans="3:10" x14ac:dyDescent="0.15">
      <c r="C189" s="187">
        <f>'Data Set-FMA00C'!A200</f>
        <v>43883</v>
      </c>
      <c r="D189" s="188">
        <f>'Data Set-FMA00C'!B200</f>
        <v>26.16</v>
      </c>
      <c r="E189" s="180">
        <f t="shared" si="7"/>
        <v>1.0147401086113266</v>
      </c>
      <c r="F189" s="180">
        <f t="shared" si="8"/>
        <v>1.4632529077956587E-2</v>
      </c>
      <c r="G189" s="180">
        <f t="shared" si="9"/>
        <v>2.6689164786770588E-4</v>
      </c>
      <c r="I189" s="180">
        <v>167</v>
      </c>
      <c r="J189" s="180">
        <v>1.5625317903080596E-2</v>
      </c>
    </row>
    <row r="190" spans="3:10" x14ac:dyDescent="0.15">
      <c r="C190" s="187">
        <f>'Data Set-FMA00C'!A201</f>
        <v>43882</v>
      </c>
      <c r="D190" s="188">
        <f>'Data Set-FMA00C'!B201</f>
        <v>25.78</v>
      </c>
      <c r="E190" s="180">
        <f t="shared" si="7"/>
        <v>0.98097412480974122</v>
      </c>
      <c r="F190" s="180">
        <f t="shared" si="8"/>
        <v>-1.9209196105368462E-2</v>
      </c>
      <c r="G190" s="180">
        <f t="shared" si="9"/>
        <v>3.0642174817079921E-4</v>
      </c>
      <c r="I190" s="180">
        <v>168</v>
      </c>
      <c r="J190" s="180">
        <v>1.5692190761084465E-2</v>
      </c>
    </row>
    <row r="191" spans="3:10" x14ac:dyDescent="0.15">
      <c r="C191" s="187">
        <f>'Data Set-FMA00C'!A202</f>
        <v>43879</v>
      </c>
      <c r="D191" s="188">
        <f>'Data Set-FMA00C'!B202</f>
        <v>26.28</v>
      </c>
      <c r="E191" s="180">
        <f t="shared" si="7"/>
        <v>0.96334310850439886</v>
      </c>
      <c r="F191" s="180">
        <f t="shared" si="8"/>
        <v>-3.7345639358851553E-2</v>
      </c>
      <c r="G191" s="180">
        <f t="shared" si="9"/>
        <v>1.2703058053214528E-3</v>
      </c>
      <c r="I191" s="180">
        <v>169</v>
      </c>
      <c r="J191" s="180">
        <v>1.6036998909817104E-2</v>
      </c>
    </row>
    <row r="192" spans="3:10" x14ac:dyDescent="0.15">
      <c r="C192" s="187">
        <f>'Data Set-FMA00C'!A203</f>
        <v>43878</v>
      </c>
      <c r="D192" s="188">
        <f>'Data Set-FMA00C'!B203</f>
        <v>27.28</v>
      </c>
      <c r="E192" s="180">
        <f t="shared" si="7"/>
        <v>0.99562043795620447</v>
      </c>
      <c r="F192" s="180">
        <f t="shared" si="8"/>
        <v>-4.3891804187630957E-3</v>
      </c>
      <c r="G192" s="180">
        <f t="shared" si="9"/>
        <v>7.2086381579097838E-6</v>
      </c>
      <c r="I192" s="180">
        <v>170</v>
      </c>
      <c r="J192" s="180">
        <v>1.6134201195379276E-2</v>
      </c>
    </row>
    <row r="193" spans="3:10" x14ac:dyDescent="0.15">
      <c r="C193" s="187">
        <f>'Data Set-FMA00C'!A204</f>
        <v>43877</v>
      </c>
      <c r="D193" s="188">
        <f>'Data Set-FMA00C'!B204</f>
        <v>27.4</v>
      </c>
      <c r="E193" s="180">
        <f t="shared" si="7"/>
        <v>0.93515358361774736</v>
      </c>
      <c r="F193" s="180">
        <f t="shared" si="8"/>
        <v>-6.7044502628997166E-2</v>
      </c>
      <c r="G193" s="180">
        <f t="shared" si="9"/>
        <v>4.2693434252710806E-3</v>
      </c>
      <c r="I193" s="180">
        <v>171</v>
      </c>
      <c r="J193" s="180">
        <v>1.6861097966066333E-2</v>
      </c>
    </row>
    <row r="194" spans="3:10" x14ac:dyDescent="0.15">
      <c r="C194" s="187">
        <f>'Data Set-FMA00C'!A205</f>
        <v>43876</v>
      </c>
      <c r="D194" s="188">
        <f>'Data Set-FMA00C'!B205</f>
        <v>29.3</v>
      </c>
      <c r="E194" s="180">
        <f t="shared" si="7"/>
        <v>1.0368011323425337</v>
      </c>
      <c r="F194" s="180">
        <f t="shared" si="8"/>
        <v>3.6140138766640302E-2</v>
      </c>
      <c r="G194" s="180">
        <f t="shared" si="9"/>
        <v>1.4322007661610354E-3</v>
      </c>
      <c r="I194" s="180">
        <v>172</v>
      </c>
      <c r="J194" s="180">
        <v>1.7210333524810408E-2</v>
      </c>
    </row>
    <row r="195" spans="3:10" x14ac:dyDescent="0.15">
      <c r="C195" s="187">
        <f>'Data Set-FMA00C'!A206</f>
        <v>43875</v>
      </c>
      <c r="D195" s="188">
        <f>'Data Set-FMA00C'!B206</f>
        <v>28.26</v>
      </c>
      <c r="E195" s="180">
        <f t="shared" si="7"/>
        <v>1.0158159597411935</v>
      </c>
      <c r="F195" s="180">
        <f t="shared" si="8"/>
        <v>1.5692190761084683E-2</v>
      </c>
      <c r="G195" s="180">
        <f t="shared" si="9"/>
        <v>3.0263753252225483E-4</v>
      </c>
      <c r="I195" s="180">
        <v>173</v>
      </c>
      <c r="J195" s="180">
        <v>1.7313673910910564E-2</v>
      </c>
    </row>
    <row r="196" spans="3:10" x14ac:dyDescent="0.15">
      <c r="C196" s="187">
        <f>'Data Set-FMA00C'!A207</f>
        <v>43872</v>
      </c>
      <c r="D196" s="188">
        <f>'Data Set-FMA00C'!B207</f>
        <v>27.82</v>
      </c>
      <c r="E196" s="180">
        <f t="shared" si="7"/>
        <v>0.95339273474982866</v>
      </c>
      <c r="F196" s="180">
        <f t="shared" si="8"/>
        <v>-4.7728356599342721E-2</v>
      </c>
      <c r="G196" s="180">
        <f t="shared" si="9"/>
        <v>2.1182147337187804E-3</v>
      </c>
      <c r="I196" s="180">
        <v>174</v>
      </c>
      <c r="J196" s="180">
        <v>1.7926216268152113E-2</v>
      </c>
    </row>
    <row r="197" spans="3:10" x14ac:dyDescent="0.15">
      <c r="C197" s="187">
        <f>'Data Set-FMA00C'!A208</f>
        <v>43871</v>
      </c>
      <c r="D197" s="188">
        <f>'Data Set-FMA00C'!B208</f>
        <v>29.18</v>
      </c>
      <c r="E197" s="180">
        <f t="shared" si="7"/>
        <v>1.0110880110880112</v>
      </c>
      <c r="F197" s="180">
        <f t="shared" si="8"/>
        <v>1.1026989748914848E-2</v>
      </c>
      <c r="G197" s="180">
        <f t="shared" si="9"/>
        <v>1.6208547647175332E-4</v>
      </c>
      <c r="I197" s="180">
        <v>175</v>
      </c>
      <c r="J197" s="180">
        <v>1.799534421907888E-2</v>
      </c>
    </row>
    <row r="198" spans="3:10" x14ac:dyDescent="0.15">
      <c r="C198" s="187">
        <f>'Data Set-FMA00C'!A209</f>
        <v>43870</v>
      </c>
      <c r="D198" s="188">
        <f>'Data Set-FMA00C'!B209</f>
        <v>28.86</v>
      </c>
      <c r="E198" s="180">
        <f t="shared" si="7"/>
        <v>1.0299785867237687</v>
      </c>
      <c r="F198" s="180">
        <f t="shared" si="8"/>
        <v>2.9538012436863874E-2</v>
      </c>
      <c r="G198" s="180">
        <f t="shared" si="9"/>
        <v>9.7608144297155913E-4</v>
      </c>
      <c r="I198" s="180">
        <v>176</v>
      </c>
      <c r="J198" s="180">
        <v>1.8512698742289075E-2</v>
      </c>
    </row>
    <row r="199" spans="3:10" x14ac:dyDescent="0.15">
      <c r="C199" s="187">
        <f>'Data Set-FMA00C'!A210</f>
        <v>43869</v>
      </c>
      <c r="D199" s="188">
        <f>'Data Set-FMA00C'!B210</f>
        <v>28.02</v>
      </c>
      <c r="E199" s="180">
        <f t="shared" si="7"/>
        <v>0.94216543375924688</v>
      </c>
      <c r="F199" s="180">
        <f t="shared" si="8"/>
        <v>-5.9574400123147984E-2</v>
      </c>
      <c r="G199" s="180">
        <f t="shared" si="9"/>
        <v>3.3489496800901022E-3</v>
      </c>
      <c r="I199" s="180">
        <v>177</v>
      </c>
      <c r="J199" s="180">
        <v>1.8598533231375173E-2</v>
      </c>
    </row>
    <row r="200" spans="3:10" x14ac:dyDescent="0.15">
      <c r="C200" s="187">
        <f>'Data Set-FMA00C'!A211</f>
        <v>43868</v>
      </c>
      <c r="D200" s="188">
        <f>'Data Set-FMA00C'!B211</f>
        <v>29.74</v>
      </c>
      <c r="E200" s="180">
        <f t="shared" si="7"/>
        <v>0.97444298820445607</v>
      </c>
      <c r="F200" s="180">
        <f t="shared" si="8"/>
        <v>-2.5889265384247264E-2</v>
      </c>
      <c r="G200" s="180">
        <f t="shared" si="9"/>
        <v>5.8491304872340991E-4</v>
      </c>
      <c r="I200" s="180">
        <v>178</v>
      </c>
      <c r="J200" s="180">
        <v>1.9815707826464593E-2</v>
      </c>
    </row>
    <row r="201" spans="3:10" x14ac:dyDescent="0.15">
      <c r="C201" s="187">
        <f>'Data Set-FMA00C'!A212</f>
        <v>43865</v>
      </c>
      <c r="D201" s="188">
        <f>'Data Set-FMA00C'!B212</f>
        <v>30.52</v>
      </c>
      <c r="E201" s="180">
        <f t="shared" si="7"/>
        <v>0.98834196891191717</v>
      </c>
      <c r="F201" s="180">
        <f t="shared" si="8"/>
        <v>-1.1726518740319094E-2</v>
      </c>
      <c r="G201" s="180">
        <f t="shared" si="9"/>
        <v>1.0044507488513813E-4</v>
      </c>
      <c r="I201" s="180">
        <v>179</v>
      </c>
      <c r="J201" s="180">
        <v>2.0155721092305918E-2</v>
      </c>
    </row>
    <row r="202" spans="3:10" x14ac:dyDescent="0.15">
      <c r="C202" s="187">
        <f>'Data Set-FMA00C'!A213</f>
        <v>43864</v>
      </c>
      <c r="D202" s="188">
        <f>'Data Set-FMA00C'!B213</f>
        <v>30.88</v>
      </c>
      <c r="E202" s="180">
        <f t="shared" si="7"/>
        <v>0.96681277395115839</v>
      </c>
      <c r="F202" s="180">
        <f t="shared" si="8"/>
        <v>-3.3750417630290991E-2</v>
      </c>
      <c r="G202" s="180">
        <f t="shared" si="9"/>
        <v>1.0269543151599776E-3</v>
      </c>
      <c r="I202" s="180">
        <v>180</v>
      </c>
      <c r="J202" s="180">
        <v>2.0323472971914242E-2</v>
      </c>
    </row>
    <row r="203" spans="3:10" x14ac:dyDescent="0.15">
      <c r="C203" s="187">
        <f>'Data Set-FMA00C'!A214</f>
        <v>43863</v>
      </c>
      <c r="D203" s="188">
        <f>'Data Set-FMA00C'!B214</f>
        <v>31.94</v>
      </c>
      <c r="E203" s="180">
        <f t="shared" si="7"/>
        <v>1.0250320924261875</v>
      </c>
      <c r="F203" s="180">
        <f t="shared" si="8"/>
        <v>2.4723921784318974E-2</v>
      </c>
      <c r="G203" s="180">
        <f t="shared" si="9"/>
        <v>6.9845036239563269E-4</v>
      </c>
      <c r="I203" s="180">
        <v>181</v>
      </c>
      <c r="J203" s="180">
        <v>2.0556490882579506E-2</v>
      </c>
    </row>
    <row r="204" spans="3:10" x14ac:dyDescent="0.15">
      <c r="C204" s="187">
        <f>'Data Set-FMA00C'!A215</f>
        <v>43862</v>
      </c>
      <c r="D204" s="188">
        <f>'Data Set-FMA00C'!B215</f>
        <v>31.16</v>
      </c>
      <c r="E204" s="180">
        <f t="shared" si="7"/>
        <v>1.0379746835443038</v>
      </c>
      <c r="F204" s="180">
        <f t="shared" si="8"/>
        <v>3.72713947972316E-2</v>
      </c>
      <c r="G204" s="180">
        <f t="shared" si="9"/>
        <v>1.5191039822279309E-3</v>
      </c>
      <c r="I204" s="180">
        <v>182</v>
      </c>
      <c r="J204" s="180">
        <v>2.1053409197832263E-2</v>
      </c>
    </row>
    <row r="205" spans="3:10" x14ac:dyDescent="0.15">
      <c r="C205" s="187">
        <f>'Data Set-FMA00C'!A216</f>
        <v>43861</v>
      </c>
      <c r="D205" s="188">
        <f>'Data Set-FMA00C'!B216</f>
        <v>30.02</v>
      </c>
      <c r="E205" s="180">
        <f t="shared" si="7"/>
        <v>0.98104575163398688</v>
      </c>
      <c r="F205" s="180">
        <f t="shared" si="8"/>
        <v>-1.9136182753019239E-2</v>
      </c>
      <c r="G205" s="180">
        <f t="shared" si="9"/>
        <v>3.0387089532236483E-4</v>
      </c>
      <c r="I205" s="180">
        <v>183</v>
      </c>
      <c r="J205" s="180">
        <v>2.1862913777644273E-2</v>
      </c>
    </row>
    <row r="206" spans="3:10" x14ac:dyDescent="0.15">
      <c r="C206" s="187">
        <f>'Data Set-FMA00C'!A217</f>
        <v>43858</v>
      </c>
      <c r="D206" s="188">
        <f>'Data Set-FMA00C'!B217</f>
        <v>30.6</v>
      </c>
      <c r="E206" s="180">
        <f t="shared" si="7"/>
        <v>1.0289172831203768</v>
      </c>
      <c r="F206" s="180">
        <f t="shared" si="8"/>
        <v>2.8507067926326252E-2</v>
      </c>
      <c r="G206" s="180">
        <f t="shared" si="9"/>
        <v>9.1272612978095626E-4</v>
      </c>
      <c r="I206" s="180">
        <v>184</v>
      </c>
      <c r="J206" s="180">
        <v>2.2141125877213501E-2</v>
      </c>
    </row>
    <row r="207" spans="3:10" x14ac:dyDescent="0.15">
      <c r="C207" s="187">
        <f>'Data Set-FMA00C'!A218</f>
        <v>43857</v>
      </c>
      <c r="D207" s="188">
        <f>'Data Set-FMA00C'!B218</f>
        <v>29.74</v>
      </c>
      <c r="E207" s="180">
        <f t="shared" si="7"/>
        <v>0.95627009646302241</v>
      </c>
      <c r="F207" s="180">
        <f t="shared" si="8"/>
        <v>-4.4714878153179538E-2</v>
      </c>
      <c r="G207" s="180">
        <f t="shared" si="9"/>
        <v>1.8499107188678654E-3</v>
      </c>
      <c r="I207" s="180">
        <v>185</v>
      </c>
      <c r="J207" s="180">
        <v>2.2742610022461213E-2</v>
      </c>
    </row>
    <row r="208" spans="3:10" x14ac:dyDescent="0.15">
      <c r="C208" s="187">
        <f>'Data Set-FMA00C'!A219</f>
        <v>43856</v>
      </c>
      <c r="D208" s="188">
        <f>'Data Set-FMA00C'!B219</f>
        <v>31.1</v>
      </c>
      <c r="E208" s="180">
        <f t="shared" si="7"/>
        <v>1.0492577597840755</v>
      </c>
      <c r="F208" s="180">
        <f t="shared" si="8"/>
        <v>4.8083018757302282E-2</v>
      </c>
      <c r="G208" s="180">
        <f t="shared" si="9"/>
        <v>2.4787760836782863E-3</v>
      </c>
      <c r="I208" s="180">
        <v>186</v>
      </c>
      <c r="J208" s="180">
        <v>2.2961733886728126E-2</v>
      </c>
    </row>
    <row r="209" spans="3:10" x14ac:dyDescent="0.15">
      <c r="C209" s="187">
        <f>'Data Set-FMA00C'!A220</f>
        <v>43855</v>
      </c>
      <c r="D209" s="188">
        <f>'Data Set-FMA00C'!B220</f>
        <v>29.64</v>
      </c>
      <c r="E209" s="180">
        <f t="shared" si="7"/>
        <v>0.91594561186650192</v>
      </c>
      <c r="F209" s="180">
        <f t="shared" si="8"/>
        <v>-8.7798291762404737E-2</v>
      </c>
      <c r="G209" s="180">
        <f t="shared" si="9"/>
        <v>7.4121771906791459E-3</v>
      </c>
      <c r="I209" s="180">
        <v>187</v>
      </c>
      <c r="J209" s="180">
        <v>2.3022599588315547E-2</v>
      </c>
    </row>
    <row r="210" spans="3:10" x14ac:dyDescent="0.15">
      <c r="C210" s="187">
        <f>'Data Set-FMA00C'!A221</f>
        <v>43854</v>
      </c>
      <c r="D210" s="188">
        <f>'Data Set-FMA00C'!B221</f>
        <v>32.36</v>
      </c>
      <c r="E210" s="180">
        <f t="shared" si="7"/>
        <v>1.001857585139319</v>
      </c>
      <c r="F210" s="180">
        <f t="shared" si="8"/>
        <v>1.8558619616801941E-3</v>
      </c>
      <c r="G210" s="180">
        <f t="shared" si="9"/>
        <v>1.2674679872450287E-5</v>
      </c>
      <c r="I210" s="180">
        <v>188</v>
      </c>
      <c r="J210" s="180">
        <v>2.3215956513145806E-2</v>
      </c>
    </row>
    <row r="211" spans="3:10" x14ac:dyDescent="0.15">
      <c r="C211" s="187">
        <f>'Data Set-FMA00C'!A222</f>
        <v>43851</v>
      </c>
      <c r="D211" s="188">
        <f>'Data Set-FMA00C'!B222</f>
        <v>32.299999999999997</v>
      </c>
      <c r="E211" s="180">
        <f t="shared" si="7"/>
        <v>0.95732068761114386</v>
      </c>
      <c r="F211" s="180">
        <f t="shared" si="8"/>
        <v>-4.3616846889211573E-2</v>
      </c>
      <c r="G211" s="180">
        <f t="shared" si="9"/>
        <v>1.756662449923655E-3</v>
      </c>
      <c r="I211" s="180">
        <v>189</v>
      </c>
      <c r="J211" s="180">
        <v>2.3347363996991107E-2</v>
      </c>
    </row>
    <row r="212" spans="3:10" x14ac:dyDescent="0.15">
      <c r="C212" s="187">
        <f>'Data Set-FMA00C'!A223</f>
        <v>43850</v>
      </c>
      <c r="D212" s="188">
        <f>'Data Set-FMA00C'!B223</f>
        <v>33.74</v>
      </c>
      <c r="E212" s="180">
        <f t="shared" si="7"/>
        <v>1.0162650602409637</v>
      </c>
      <c r="F212" s="180">
        <f t="shared" si="8"/>
        <v>1.6134201195379276E-2</v>
      </c>
      <c r="G212" s="180">
        <f t="shared" si="9"/>
        <v>3.1821175751615331E-4</v>
      </c>
      <c r="I212" s="180">
        <v>190</v>
      </c>
      <c r="J212" s="180">
        <v>2.3506447675341317E-2</v>
      </c>
    </row>
    <row r="213" spans="3:10" x14ac:dyDescent="0.15">
      <c r="C213" s="187">
        <f>'Data Set-FMA00C'!A224</f>
        <v>43849</v>
      </c>
      <c r="D213" s="188">
        <f>'Data Set-FMA00C'!B224</f>
        <v>33.200000000000003</v>
      </c>
      <c r="E213" s="180">
        <f t="shared" si="7"/>
        <v>1.0109622411693058</v>
      </c>
      <c r="F213" s="180">
        <f t="shared" si="8"/>
        <v>1.0902591338215436E-2</v>
      </c>
      <c r="G213" s="180">
        <f t="shared" si="9"/>
        <v>1.5893344957646874E-4</v>
      </c>
      <c r="I213" s="180">
        <v>191</v>
      </c>
      <c r="J213" s="180">
        <v>2.435844383204044E-2</v>
      </c>
    </row>
    <row r="214" spans="3:10" x14ac:dyDescent="0.15">
      <c r="C214" s="187">
        <f>'Data Set-FMA00C'!A225</f>
        <v>43848</v>
      </c>
      <c r="D214" s="188">
        <f>'Data Set-FMA00C'!B225</f>
        <v>32.840000000000003</v>
      </c>
      <c r="E214" s="180">
        <f t="shared" si="7"/>
        <v>0.93721461187214627</v>
      </c>
      <c r="F214" s="180">
        <f t="shared" si="8"/>
        <v>-6.4842981483963044E-2</v>
      </c>
      <c r="G214" s="180">
        <f t="shared" si="9"/>
        <v>3.9864943998659825E-3</v>
      </c>
      <c r="I214" s="180">
        <v>192</v>
      </c>
      <c r="J214" s="180">
        <v>2.4446667881973649E-2</v>
      </c>
    </row>
    <row r="215" spans="3:10" x14ac:dyDescent="0.15">
      <c r="C215" s="187">
        <f>'Data Set-FMA00C'!A226</f>
        <v>43847</v>
      </c>
      <c r="D215" s="188">
        <f>'Data Set-FMA00C'!B226</f>
        <v>35.04</v>
      </c>
      <c r="E215" s="180">
        <f t="shared" si="7"/>
        <v>1.0348493797991731</v>
      </c>
      <c r="F215" s="180">
        <f t="shared" si="8"/>
        <v>3.4255889363201494E-2</v>
      </c>
      <c r="G215" s="180">
        <f t="shared" si="9"/>
        <v>1.2931344784422177E-3</v>
      </c>
      <c r="I215" s="180">
        <v>193</v>
      </c>
      <c r="J215" s="180">
        <v>2.4451095864164118E-2</v>
      </c>
    </row>
    <row r="216" spans="3:10" x14ac:dyDescent="0.15">
      <c r="C216" s="187">
        <f>'Data Set-FMA00C'!A227</f>
        <v>43843</v>
      </c>
      <c r="D216" s="188">
        <f>'Data Set-FMA00C'!B227</f>
        <v>33.86</v>
      </c>
      <c r="E216" s="180">
        <f t="shared" ref="E216:E273" si="10">D216/D217</f>
        <v>1.0361077111383108</v>
      </c>
      <c r="F216" s="180">
        <f t="shared" ref="F216:F273" si="11">LN(E216)</f>
        <v>3.5471106713187026E-2</v>
      </c>
      <c r="G216" s="180">
        <f t="shared" ref="G216:G273" si="12">(F216-$D$7)^2</f>
        <v>1.3820100986685431E-3</v>
      </c>
      <c r="I216" s="180">
        <v>194</v>
      </c>
      <c r="J216" s="180">
        <v>2.4723921784318755E-2</v>
      </c>
    </row>
    <row r="217" spans="3:10" x14ac:dyDescent="0.15">
      <c r="C217" s="187">
        <f>'Data Set-FMA00C'!A228</f>
        <v>43842</v>
      </c>
      <c r="D217" s="188">
        <f>'Data Set-FMA00C'!B228</f>
        <v>32.68</v>
      </c>
      <c r="E217" s="180">
        <f t="shared" si="10"/>
        <v>1.0030693677102518</v>
      </c>
      <c r="F217" s="180">
        <f t="shared" si="11"/>
        <v>3.0646668179031659E-3</v>
      </c>
      <c r="G217" s="180">
        <f t="shared" si="12"/>
        <v>2.2742946294145921E-5</v>
      </c>
      <c r="I217" s="180">
        <v>195</v>
      </c>
      <c r="J217" s="180">
        <v>2.5470545810109338E-2</v>
      </c>
    </row>
    <row r="218" spans="3:10" x14ac:dyDescent="0.15">
      <c r="C218" s="187">
        <f>'Data Set-FMA00C'!A229</f>
        <v>43841</v>
      </c>
      <c r="D218" s="188">
        <f>'Data Set-FMA00C'!B229</f>
        <v>32.58</v>
      </c>
      <c r="E218" s="180">
        <f t="shared" si="10"/>
        <v>1.0067985166872682</v>
      </c>
      <c r="F218" s="180">
        <f t="shared" si="11"/>
        <v>6.7755109836080624E-3</v>
      </c>
      <c r="G218" s="180">
        <f t="shared" si="12"/>
        <v>7.1907019677274649E-5</v>
      </c>
      <c r="I218" s="180">
        <v>196</v>
      </c>
      <c r="J218" s="180">
        <v>2.5957741591399519E-2</v>
      </c>
    </row>
    <row r="219" spans="3:10" x14ac:dyDescent="0.15">
      <c r="C219" s="187">
        <f>'Data Set-FMA00C'!A230</f>
        <v>43840</v>
      </c>
      <c r="D219" s="188">
        <f>'Data Set-FMA00C'!B230</f>
        <v>32.36</v>
      </c>
      <c r="E219" s="180">
        <f t="shared" si="10"/>
        <v>0.97646348823174411</v>
      </c>
      <c r="F219" s="180">
        <f t="shared" si="11"/>
        <v>-2.3817919808125913E-2</v>
      </c>
      <c r="G219" s="180">
        <f t="shared" si="12"/>
        <v>4.8901263644543047E-4</v>
      </c>
      <c r="I219" s="180">
        <v>197</v>
      </c>
      <c r="J219" s="180">
        <v>2.6811257450656985E-2</v>
      </c>
    </row>
    <row r="220" spans="3:10" x14ac:dyDescent="0.15">
      <c r="C220" s="187">
        <f>'Data Set-FMA00C'!A231</f>
        <v>43837</v>
      </c>
      <c r="D220" s="188">
        <f>'Data Set-FMA00C'!B231</f>
        <v>33.14</v>
      </c>
      <c r="E220" s="180">
        <f t="shared" si="10"/>
        <v>1.0048514251061251</v>
      </c>
      <c r="F220" s="180">
        <f t="shared" si="11"/>
        <v>4.8396948669642134E-3</v>
      </c>
      <c r="G220" s="180">
        <f t="shared" si="12"/>
        <v>4.2823734046277734E-5</v>
      </c>
      <c r="I220" s="180">
        <v>198</v>
      </c>
      <c r="J220" s="180">
        <v>2.7769138915642953E-2</v>
      </c>
    </row>
    <row r="221" spans="3:10" x14ac:dyDescent="0.15">
      <c r="C221" s="187">
        <f>'Data Set-FMA00C'!A232</f>
        <v>43836</v>
      </c>
      <c r="D221" s="188">
        <f>'Data Set-FMA00C'!B232</f>
        <v>32.979999999999997</v>
      </c>
      <c r="E221" s="180">
        <f t="shared" si="10"/>
        <v>1.029338327091136</v>
      </c>
      <c r="F221" s="180">
        <f t="shared" si="11"/>
        <v>2.8916194931294333E-2</v>
      </c>
      <c r="G221" s="180">
        <f t="shared" si="12"/>
        <v>9.3761407921260872E-4</v>
      </c>
      <c r="I221" s="180">
        <v>199</v>
      </c>
      <c r="J221" s="180">
        <v>2.8112210456456781E-2</v>
      </c>
    </row>
    <row r="222" spans="3:10" x14ac:dyDescent="0.15">
      <c r="C222" s="187">
        <f>'Data Set-FMA00C'!A233</f>
        <v>43835</v>
      </c>
      <c r="D222" s="188">
        <f>'Data Set-FMA00C'!B233</f>
        <v>32.04</v>
      </c>
      <c r="E222" s="180">
        <f t="shared" si="10"/>
        <v>0.956989247311828</v>
      </c>
      <c r="F222" s="180">
        <f t="shared" si="11"/>
        <v>-4.3963123421116058E-2</v>
      </c>
      <c r="G222" s="180">
        <f t="shared" si="12"/>
        <v>1.7858090272518813E-3</v>
      </c>
      <c r="I222" s="180">
        <v>200</v>
      </c>
      <c r="J222" s="180">
        <v>2.8507067926326037E-2</v>
      </c>
    </row>
    <row r="223" spans="3:10" x14ac:dyDescent="0.15">
      <c r="C223" s="187">
        <f>'Data Set-FMA00C'!A234</f>
        <v>43834</v>
      </c>
      <c r="D223" s="188">
        <f>'Data Set-FMA00C'!B234</f>
        <v>33.479999999999997</v>
      </c>
      <c r="E223" s="180">
        <f t="shared" si="10"/>
        <v>1.013317191283293</v>
      </c>
      <c r="F223" s="180">
        <f t="shared" si="11"/>
        <v>1.3229296968497282E-2</v>
      </c>
      <c r="G223" s="180">
        <f t="shared" si="12"/>
        <v>2.2301201086222326E-4</v>
      </c>
      <c r="I223" s="180">
        <v>201</v>
      </c>
      <c r="J223" s="180">
        <v>2.862580780437763E-2</v>
      </c>
    </row>
    <row r="224" spans="3:10" x14ac:dyDescent="0.15">
      <c r="C224" s="187">
        <f>'Data Set-FMA00C'!A235</f>
        <v>43833</v>
      </c>
      <c r="D224" s="188">
        <f>'Data Set-FMA00C'!B235</f>
        <v>33.04</v>
      </c>
      <c r="E224" s="180">
        <f t="shared" si="10"/>
        <v>0.99879081015719473</v>
      </c>
      <c r="F224" s="180">
        <f t="shared" si="11"/>
        <v>-1.2099215027131982E-3</v>
      </c>
      <c r="G224" s="180">
        <f t="shared" si="12"/>
        <v>2.4439991702783012E-7</v>
      </c>
      <c r="I224" s="180">
        <v>202</v>
      </c>
      <c r="J224" s="180">
        <v>2.8825798726957931E-2</v>
      </c>
    </row>
    <row r="225" spans="3:10" x14ac:dyDescent="0.15">
      <c r="C225" s="187">
        <f>'Data Set-FMA00C'!A236</f>
        <v>43830</v>
      </c>
      <c r="D225" s="188">
        <f>'Data Set-FMA00C'!B236</f>
        <v>33.08</v>
      </c>
      <c r="E225" s="180">
        <f t="shared" si="10"/>
        <v>0.98805256869773006</v>
      </c>
      <c r="F225" s="180">
        <f t="shared" si="11"/>
        <v>-1.2019375465783933E-2</v>
      </c>
      <c r="G225" s="180">
        <f t="shared" si="12"/>
        <v>1.0640099430249685E-4</v>
      </c>
      <c r="I225" s="180">
        <v>203</v>
      </c>
      <c r="J225" s="180">
        <v>2.8916194931294333E-2</v>
      </c>
    </row>
    <row r="226" spans="3:10" x14ac:dyDescent="0.15">
      <c r="C226" s="187">
        <f>'Data Set-FMA00C'!A237</f>
        <v>43829</v>
      </c>
      <c r="D226" s="188">
        <f>'Data Set-FMA00C'!B237</f>
        <v>33.479999999999997</v>
      </c>
      <c r="E226" s="180">
        <f t="shared" si="10"/>
        <v>1.0232273838630805</v>
      </c>
      <c r="F226" s="180">
        <f t="shared" si="11"/>
        <v>2.2961733886728126E-2</v>
      </c>
      <c r="G226" s="180">
        <f t="shared" si="12"/>
        <v>6.0841271970772052E-4</v>
      </c>
      <c r="I226" s="180">
        <v>204</v>
      </c>
      <c r="J226" s="180">
        <v>2.9360852291781345E-2</v>
      </c>
    </row>
    <row r="227" spans="3:10" x14ac:dyDescent="0.15">
      <c r="C227" s="187">
        <f>'Data Set-FMA00C'!A238</f>
        <v>43828</v>
      </c>
      <c r="D227" s="188">
        <f>'Data Set-FMA00C'!B238</f>
        <v>32.72</v>
      </c>
      <c r="E227" s="180">
        <f t="shared" si="10"/>
        <v>0.97555158020274302</v>
      </c>
      <c r="F227" s="180">
        <f t="shared" si="11"/>
        <v>-2.4752244660516461E-2</v>
      </c>
      <c r="G227" s="180">
        <f t="shared" si="12"/>
        <v>5.3120822774361393E-4</v>
      </c>
      <c r="I227" s="180">
        <v>205</v>
      </c>
      <c r="J227" s="180">
        <v>2.9538012436863874E-2</v>
      </c>
    </row>
    <row r="228" spans="3:10" x14ac:dyDescent="0.15">
      <c r="C228" s="187">
        <f>'Data Set-FMA00C'!A239</f>
        <v>43827</v>
      </c>
      <c r="D228" s="188">
        <f>'Data Set-FMA00C'!B239</f>
        <v>33.54</v>
      </c>
      <c r="E228" s="180">
        <f t="shared" si="10"/>
        <v>0.962686567164179</v>
      </c>
      <c r="F228" s="180">
        <f t="shared" si="11"/>
        <v>-3.8027395589239364E-2</v>
      </c>
      <c r="G228" s="180">
        <f t="shared" si="12"/>
        <v>1.3193680212543286E-3</v>
      </c>
      <c r="I228" s="180">
        <v>206</v>
      </c>
      <c r="J228" s="180">
        <v>3.0402341529934252E-2</v>
      </c>
    </row>
    <row r="229" spans="3:10" x14ac:dyDescent="0.15">
      <c r="C229" s="187">
        <f>'Data Set-FMA00C'!A240</f>
        <v>43826</v>
      </c>
      <c r="D229" s="188">
        <f>'Data Set-FMA00C'!B240</f>
        <v>34.840000000000003</v>
      </c>
      <c r="E229" s="180">
        <f t="shared" si="10"/>
        <v>0.97865168539325853</v>
      </c>
      <c r="F229" s="180">
        <f t="shared" si="11"/>
        <v>-2.1579485873682622E-2</v>
      </c>
      <c r="G229" s="180">
        <f t="shared" si="12"/>
        <v>3.9502342284028318E-4</v>
      </c>
      <c r="I229" s="180">
        <v>207</v>
      </c>
      <c r="J229" s="180">
        <v>3.1355102347330514E-2</v>
      </c>
    </row>
    <row r="230" spans="3:10" x14ac:dyDescent="0.15">
      <c r="C230" s="187">
        <f>'Data Set-FMA00C'!A241</f>
        <v>43823</v>
      </c>
      <c r="D230" s="188">
        <f>'Data Set-FMA00C'!B241</f>
        <v>35.6</v>
      </c>
      <c r="E230" s="180">
        <f t="shared" si="10"/>
        <v>1.0470588235294118</v>
      </c>
      <c r="F230" s="180">
        <f t="shared" si="11"/>
        <v>4.5985113241823437E-2</v>
      </c>
      <c r="G230" s="180">
        <f t="shared" si="12"/>
        <v>2.2742791531925456E-3</v>
      </c>
      <c r="I230" s="180">
        <v>208</v>
      </c>
      <c r="J230" s="180">
        <v>3.288497482839127E-2</v>
      </c>
    </row>
    <row r="231" spans="3:10" x14ac:dyDescent="0.15">
      <c r="C231" s="187">
        <f>'Data Set-FMA00C'!A242</f>
        <v>43822</v>
      </c>
      <c r="D231" s="188">
        <f>'Data Set-FMA00C'!B242</f>
        <v>34</v>
      </c>
      <c r="E231" s="180">
        <f t="shared" si="10"/>
        <v>1.0137149672033394</v>
      </c>
      <c r="F231" s="180">
        <f t="shared" si="11"/>
        <v>1.3621768221098722E-2</v>
      </c>
      <c r="G231" s="180">
        <f t="shared" si="12"/>
        <v>2.3488805147959223E-4</v>
      </c>
      <c r="I231" s="180">
        <v>209</v>
      </c>
      <c r="J231" s="180">
        <v>3.4255889363201494E-2</v>
      </c>
    </row>
    <row r="232" spans="3:10" x14ac:dyDescent="0.15">
      <c r="C232" s="187">
        <f>'Data Set-FMA00C'!A243</f>
        <v>43821</v>
      </c>
      <c r="D232" s="188">
        <f>'Data Set-FMA00C'!B243</f>
        <v>33.54</v>
      </c>
      <c r="E232" s="180">
        <f t="shared" si="10"/>
        <v>1.015748031496063</v>
      </c>
      <c r="F232" s="180">
        <f t="shared" si="11"/>
        <v>1.5625317903080815E-2</v>
      </c>
      <c r="G232" s="180">
        <f t="shared" si="12"/>
        <v>3.0031529976576657E-4</v>
      </c>
      <c r="I232" s="180">
        <v>210</v>
      </c>
      <c r="J232" s="180">
        <v>3.4387342309475946E-2</v>
      </c>
    </row>
    <row r="233" spans="3:10" x14ac:dyDescent="0.15">
      <c r="C233" s="187">
        <f>'Data Set-FMA00C'!A244</f>
        <v>43820</v>
      </c>
      <c r="D233" s="188">
        <f>'Data Set-FMA00C'!B244</f>
        <v>33.020000000000003</v>
      </c>
      <c r="E233" s="180">
        <f t="shared" si="10"/>
        <v>1.0018203883495147</v>
      </c>
      <c r="F233" s="180">
        <f t="shared" si="11"/>
        <v>1.8187334507111384E-3</v>
      </c>
      <c r="G233" s="180">
        <f t="shared" si="12"/>
        <v>1.2411692138541973E-5</v>
      </c>
      <c r="I233" s="180">
        <v>211</v>
      </c>
      <c r="J233" s="180">
        <v>3.5471106713187026E-2</v>
      </c>
    </row>
    <row r="234" spans="3:10" x14ac:dyDescent="0.15">
      <c r="C234" s="187">
        <f>'Data Set-FMA00C'!A245</f>
        <v>43819</v>
      </c>
      <c r="D234" s="188">
        <f>'Data Set-FMA00C'!B245</f>
        <v>32.96</v>
      </c>
      <c r="E234" s="180">
        <f t="shared" si="10"/>
        <v>1.0986666666666667</v>
      </c>
      <c r="F234" s="180">
        <f t="shared" si="11"/>
        <v>9.4097323379115583E-2</v>
      </c>
      <c r="G234" s="180">
        <f t="shared" si="12"/>
        <v>9.1779490690526364E-3</v>
      </c>
      <c r="I234" s="180">
        <v>212</v>
      </c>
      <c r="J234" s="180">
        <v>3.5623319611017563E-2</v>
      </c>
    </row>
    <row r="235" spans="3:10" x14ac:dyDescent="0.15">
      <c r="C235" s="187">
        <f>'Data Set-FMA00C'!A246</f>
        <v>43816</v>
      </c>
      <c r="D235" s="188">
        <f>'Data Set-FMA00C'!B246</f>
        <v>30</v>
      </c>
      <c r="E235" s="180">
        <f t="shared" si="10"/>
        <v>1.051156271899089</v>
      </c>
      <c r="F235" s="180">
        <f t="shared" si="11"/>
        <v>4.9890769613465023E-2</v>
      </c>
      <c r="G235" s="180">
        <f t="shared" si="12"/>
        <v>2.6620501458249819E-3</v>
      </c>
      <c r="I235" s="180">
        <v>213</v>
      </c>
      <c r="J235" s="180">
        <v>3.6039936483196873E-2</v>
      </c>
    </row>
    <row r="236" spans="3:10" x14ac:dyDescent="0.15">
      <c r="C236" s="187">
        <f>'Data Set-FMA00C'!A247</f>
        <v>43815</v>
      </c>
      <c r="D236" s="188">
        <f>'Data Set-FMA00C'!B247</f>
        <v>28.54</v>
      </c>
      <c r="E236" s="180">
        <f t="shared" si="10"/>
        <v>1.0021067415730336</v>
      </c>
      <c r="F236" s="180">
        <f t="shared" si="11"/>
        <v>2.1045255049152215E-3</v>
      </c>
      <c r="G236" s="180">
        <f t="shared" si="12"/>
        <v>1.4507073284756634E-5</v>
      </c>
      <c r="I236" s="180">
        <v>214</v>
      </c>
      <c r="J236" s="180">
        <v>3.6140138766640302E-2</v>
      </c>
    </row>
    <row r="237" spans="3:10" x14ac:dyDescent="0.15">
      <c r="C237" s="187">
        <f>'Data Set-FMA00C'!A248</f>
        <v>43814</v>
      </c>
      <c r="D237" s="188">
        <f>'Data Set-FMA00C'!B248</f>
        <v>28.48</v>
      </c>
      <c r="E237" s="180">
        <f t="shared" si="10"/>
        <v>0.91870967741935483</v>
      </c>
      <c r="F237" s="180">
        <f t="shared" si="11"/>
        <v>-8.4785117941371238E-2</v>
      </c>
      <c r="G237" s="180">
        <f t="shared" si="12"/>
        <v>6.9024240208454997E-3</v>
      </c>
      <c r="I237" s="180">
        <v>215</v>
      </c>
      <c r="J237" s="180">
        <v>3.6467749281324256E-2</v>
      </c>
    </row>
    <row r="238" spans="3:10" x14ac:dyDescent="0.15">
      <c r="C238" s="187">
        <f>'Data Set-FMA00C'!A249</f>
        <v>43813</v>
      </c>
      <c r="D238" s="188">
        <f>'Data Set-FMA00C'!B249</f>
        <v>31</v>
      </c>
      <c r="E238" s="180">
        <f t="shared" si="10"/>
        <v>0.99358974358974361</v>
      </c>
      <c r="F238" s="180">
        <f t="shared" si="11"/>
        <v>-6.4308903302904025E-3</v>
      </c>
      <c r="G238" s="180">
        <f t="shared" si="12"/>
        <v>2.2340753493984352E-5</v>
      </c>
      <c r="I238" s="180">
        <v>216</v>
      </c>
      <c r="J238" s="180">
        <v>3.72713947972316E-2</v>
      </c>
    </row>
    <row r="239" spans="3:10" x14ac:dyDescent="0.15">
      <c r="C239" s="187">
        <f>'Data Set-FMA00C'!A250</f>
        <v>43812</v>
      </c>
      <c r="D239" s="188">
        <f>'Data Set-FMA00C'!B250</f>
        <v>31.2</v>
      </c>
      <c r="E239" s="180">
        <f t="shared" si="10"/>
        <v>1.0236220472440944</v>
      </c>
      <c r="F239" s="180">
        <f t="shared" si="11"/>
        <v>2.3347363996991107E-2</v>
      </c>
      <c r="G239" s="180">
        <f t="shared" si="12"/>
        <v>6.275853530826412E-4</v>
      </c>
      <c r="I239" s="180">
        <v>217</v>
      </c>
      <c r="J239" s="180">
        <v>3.750439545845427E-2</v>
      </c>
    </row>
    <row r="240" spans="3:10" x14ac:dyDescent="0.15">
      <c r="C240" s="187">
        <f>'Data Set-FMA00C'!A251</f>
        <v>43809</v>
      </c>
      <c r="D240" s="188">
        <f>'Data Set-FMA00C'!B251</f>
        <v>30.48</v>
      </c>
      <c r="E240" s="180">
        <f t="shared" si="10"/>
        <v>1.0086035737921906</v>
      </c>
      <c r="F240" s="180">
        <f t="shared" si="11"/>
        <v>8.566773973851978E-3</v>
      </c>
      <c r="G240" s="180">
        <f t="shared" si="12"/>
        <v>1.0549474904507704E-4</v>
      </c>
      <c r="I240" s="180">
        <v>218</v>
      </c>
      <c r="J240" s="180">
        <v>3.7740327982847113E-2</v>
      </c>
    </row>
    <row r="241" spans="3:10" x14ac:dyDescent="0.15">
      <c r="C241" s="187">
        <f>'Data Set-FMA00C'!A252</f>
        <v>43808</v>
      </c>
      <c r="D241" s="188">
        <f>'Data Set-FMA00C'!B252</f>
        <v>30.22</v>
      </c>
      <c r="E241" s="180">
        <f t="shared" si="10"/>
        <v>0.90533253445176742</v>
      </c>
      <c r="F241" s="180">
        <f t="shared" si="11"/>
        <v>-9.9452961389095623E-2</v>
      </c>
      <c r="G241" s="180">
        <f t="shared" si="12"/>
        <v>9.5548028164805371E-3</v>
      </c>
      <c r="I241" s="180">
        <v>219</v>
      </c>
      <c r="J241" s="180">
        <v>3.919224380764727E-2</v>
      </c>
    </row>
    <row r="242" spans="3:10" x14ac:dyDescent="0.15">
      <c r="C242" s="187">
        <f>'Data Set-FMA00C'!A253</f>
        <v>43807</v>
      </c>
      <c r="D242" s="188">
        <f>'Data Set-FMA00C'!B253</f>
        <v>33.380000000000003</v>
      </c>
      <c r="E242" s="180">
        <f t="shared" si="10"/>
        <v>0.99286139202855461</v>
      </c>
      <c r="F242" s="180">
        <f t="shared" si="11"/>
        <v>-7.1642097467803497E-3</v>
      </c>
      <c r="G242" s="180">
        <f t="shared" si="12"/>
        <v>2.9810726889190096E-5</v>
      </c>
      <c r="I242" s="180">
        <v>220</v>
      </c>
      <c r="J242" s="180">
        <v>4.0394422208210268E-2</v>
      </c>
    </row>
    <row r="243" spans="3:10" x14ac:dyDescent="0.15">
      <c r="C243" s="187">
        <f>'Data Set-FMA00C'!A254</f>
        <v>43806</v>
      </c>
      <c r="D243" s="188">
        <f>'Data Set-FMA00C'!B254</f>
        <v>33.619999999999997</v>
      </c>
      <c r="E243" s="180">
        <f t="shared" si="10"/>
        <v>0.98361614979520184</v>
      </c>
      <c r="F243" s="180">
        <f t="shared" si="11"/>
        <v>-1.651954970697531E-2</v>
      </c>
      <c r="G243" s="180">
        <f t="shared" si="12"/>
        <v>2.1949192899818631E-4</v>
      </c>
      <c r="I243" s="180">
        <v>221</v>
      </c>
      <c r="J243" s="180">
        <v>4.1012271373650003E-2</v>
      </c>
    </row>
    <row r="244" spans="3:10" x14ac:dyDescent="0.15">
      <c r="C244" s="187">
        <f>'Data Set-FMA00C'!A255</f>
        <v>43802</v>
      </c>
      <c r="D244" s="188">
        <f>'Data Set-FMA00C'!B255</f>
        <v>34.18</v>
      </c>
      <c r="E244" s="180">
        <f t="shared" si="10"/>
        <v>0.97880870561282929</v>
      </c>
      <c r="F244" s="180">
        <f t="shared" si="11"/>
        <v>-2.1419053283956661E-2</v>
      </c>
      <c r="G244" s="180">
        <f t="shared" si="12"/>
        <v>3.8867190307004257E-4</v>
      </c>
      <c r="I244" s="180">
        <v>222</v>
      </c>
      <c r="J244" s="180">
        <v>4.1847109935500504E-2</v>
      </c>
    </row>
    <row r="245" spans="3:10" x14ac:dyDescent="0.15">
      <c r="C245" s="187">
        <f>'Data Set-FMA00C'!A256</f>
        <v>43801</v>
      </c>
      <c r="D245" s="188">
        <f>'Data Set-FMA00C'!B256</f>
        <v>34.92</v>
      </c>
      <c r="E245" s="180">
        <f t="shared" si="10"/>
        <v>0.99657534246575352</v>
      </c>
      <c r="F245" s="180">
        <f t="shared" si="11"/>
        <v>-3.4305350967891368E-3</v>
      </c>
      <c r="G245" s="180">
        <f t="shared" si="12"/>
        <v>2.9799231610691544E-6</v>
      </c>
      <c r="I245" s="180">
        <v>223</v>
      </c>
      <c r="J245" s="180">
        <v>4.231119807172283E-2</v>
      </c>
    </row>
    <row r="246" spans="3:10" x14ac:dyDescent="0.15">
      <c r="C246" s="187">
        <f>'Data Set-FMA00C'!A257</f>
        <v>43800</v>
      </c>
      <c r="D246" s="188">
        <f>'Data Set-FMA00C'!B257</f>
        <v>35.04</v>
      </c>
      <c r="E246" s="180">
        <f t="shared" si="10"/>
        <v>1.0150637311703359</v>
      </c>
      <c r="F246" s="180">
        <f t="shared" si="11"/>
        <v>1.4951399852963339E-2</v>
      </c>
      <c r="G246" s="180">
        <f t="shared" si="12"/>
        <v>2.7741199457024087E-4</v>
      </c>
      <c r="I246" s="180">
        <v>224</v>
      </c>
      <c r="J246" s="180">
        <v>4.2596617878623663E-2</v>
      </c>
    </row>
    <row r="247" spans="3:10" x14ac:dyDescent="0.15">
      <c r="C247" s="187">
        <f>'Data Set-FMA00C'!A258</f>
        <v>43799</v>
      </c>
      <c r="D247" s="188">
        <f>'Data Set-FMA00C'!B258</f>
        <v>34.520000000000003</v>
      </c>
      <c r="E247" s="180">
        <f t="shared" si="10"/>
        <v>0.97569248162803845</v>
      </c>
      <c r="F247" s="180">
        <f t="shared" si="11"/>
        <v>-2.4607822516412005E-2</v>
      </c>
      <c r="G247" s="180">
        <f t="shared" si="12"/>
        <v>5.2457181535482201E-4</v>
      </c>
      <c r="I247" s="180">
        <v>225</v>
      </c>
      <c r="J247" s="180">
        <v>4.295711810093903E-2</v>
      </c>
    </row>
    <row r="248" spans="3:10" x14ac:dyDescent="0.15">
      <c r="C248" s="187">
        <f>'Data Set-FMA00C'!A259</f>
        <v>43798</v>
      </c>
      <c r="D248" s="188">
        <f>'Data Set-FMA00C'!B259</f>
        <v>35.380000000000003</v>
      </c>
      <c r="E248" s="180">
        <f t="shared" si="10"/>
        <v>1.055489260143198</v>
      </c>
      <c r="F248" s="180">
        <f t="shared" si="11"/>
        <v>5.4004413117756833E-2</v>
      </c>
      <c r="G248" s="180">
        <f t="shared" si="12"/>
        <v>3.103459569923285E-3</v>
      </c>
      <c r="I248" s="180">
        <v>226</v>
      </c>
      <c r="J248" s="180">
        <v>4.5326270715766288E-2</v>
      </c>
    </row>
    <row r="249" spans="3:10" x14ac:dyDescent="0.15">
      <c r="C249" s="187">
        <f>'Data Set-FMA00C'!A260</f>
        <v>43795</v>
      </c>
      <c r="D249" s="188">
        <f>'Data Set-FMA00C'!B260</f>
        <v>33.520000000000003</v>
      </c>
      <c r="E249" s="180">
        <f t="shared" si="10"/>
        <v>0.98241500586166486</v>
      </c>
      <c r="F249" s="180">
        <f t="shared" si="11"/>
        <v>-1.7741447009595929E-2</v>
      </c>
      <c r="G249" s="180">
        <f t="shared" si="12"/>
        <v>2.5719041449035433E-4</v>
      </c>
      <c r="I249" s="180">
        <v>227</v>
      </c>
      <c r="J249" s="180">
        <v>4.5985113241823437E-2</v>
      </c>
    </row>
    <row r="250" spans="3:10" x14ac:dyDescent="0.15">
      <c r="C250" s="187">
        <f>'Data Set-FMA00C'!A261</f>
        <v>43794</v>
      </c>
      <c r="D250" s="188">
        <f>'Data Set-FMA00C'!B261</f>
        <v>34.119999999999997</v>
      </c>
      <c r="E250" s="180">
        <f t="shared" si="10"/>
        <v>0.9167114454594304</v>
      </c>
      <c r="F250" s="180">
        <f t="shared" si="11"/>
        <v>-8.6962528590626351E-2</v>
      </c>
      <c r="G250" s="180">
        <f t="shared" si="12"/>
        <v>7.2689672982931986E-3</v>
      </c>
      <c r="I250" s="180">
        <v>228</v>
      </c>
      <c r="J250" s="180">
        <v>4.6119935613553036E-2</v>
      </c>
    </row>
    <row r="251" spans="3:10" x14ac:dyDescent="0.15">
      <c r="C251" s="187">
        <f>'Data Set-FMA00C'!A262</f>
        <v>43793</v>
      </c>
      <c r="D251" s="188">
        <f>'Data Set-FMA00C'!B262</f>
        <v>37.22</v>
      </c>
      <c r="E251" s="180">
        <f t="shared" si="10"/>
        <v>1.0059459459459459</v>
      </c>
      <c r="F251" s="180">
        <f t="shared" si="11"/>
        <v>5.9283385698801943E-3</v>
      </c>
      <c r="G251" s="180">
        <f t="shared" si="12"/>
        <v>5.8257014345377874E-5</v>
      </c>
      <c r="I251" s="180">
        <v>229</v>
      </c>
      <c r="J251" s="180">
        <v>4.6664764857118624E-2</v>
      </c>
    </row>
    <row r="252" spans="3:10" x14ac:dyDescent="0.15">
      <c r="C252" s="187">
        <f>'Data Set-FMA00C'!A263</f>
        <v>43792</v>
      </c>
      <c r="D252" s="188">
        <f>'Data Set-FMA00C'!B263</f>
        <v>37</v>
      </c>
      <c r="E252" s="180">
        <f t="shared" si="10"/>
        <v>1.0103768432550519</v>
      </c>
      <c r="F252" s="180">
        <f t="shared" si="11"/>
        <v>1.0323373397859855E-2</v>
      </c>
      <c r="G252" s="180">
        <f t="shared" si="12"/>
        <v>1.446646796573975E-4</v>
      </c>
      <c r="I252" s="180">
        <v>230</v>
      </c>
      <c r="J252" s="180">
        <v>4.704841723239226E-2</v>
      </c>
    </row>
    <row r="253" spans="3:10" x14ac:dyDescent="0.15">
      <c r="C253" s="187">
        <f>'Data Set-FMA00C'!A264</f>
        <v>43791</v>
      </c>
      <c r="D253" s="188">
        <f>'Data Set-FMA00C'!B264</f>
        <v>36.619999999999997</v>
      </c>
      <c r="E253" s="180">
        <f t="shared" si="10"/>
        <v>0.9531494013534616</v>
      </c>
      <c r="F253" s="180">
        <f t="shared" si="11"/>
        <v>-4.7983618094046082E-2</v>
      </c>
      <c r="G253" s="180">
        <f t="shared" si="12"/>
        <v>2.1417762363662549E-3</v>
      </c>
      <c r="I253" s="180">
        <v>231</v>
      </c>
      <c r="J253" s="180">
        <v>4.7764570867097497E-2</v>
      </c>
    </row>
    <row r="254" spans="3:10" x14ac:dyDescent="0.15">
      <c r="C254" s="187">
        <f>'Data Set-FMA00C'!A265</f>
        <v>43788</v>
      </c>
      <c r="D254" s="188">
        <f>'Data Set-FMA00C'!B265</f>
        <v>38.42</v>
      </c>
      <c r="E254" s="180">
        <f t="shared" si="10"/>
        <v>0.97020202020202018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  <v>232</v>
      </c>
      <c r="J254" s="180">
        <v>4.8083018757302282E-2</v>
      </c>
    </row>
    <row r="255" spans="3:10" x14ac:dyDescent="0.15">
      <c r="C255" s="187">
        <f>'Data Set-FMA00C'!A266</f>
        <v>43787</v>
      </c>
      <c r="D255" s="188">
        <f>'Data Set-FMA00C'!B266</f>
        <v>39.6</v>
      </c>
      <c r="E255" s="180">
        <f t="shared" si="10"/>
        <v>1.0237849017580145</v>
      </c>
      <c r="F255" s="180">
        <f t="shared" si="11"/>
        <v>2.3506447675341317E-2</v>
      </c>
      <c r="G255" s="180">
        <f t="shared" si="12"/>
        <v>6.3558127913792173E-4</v>
      </c>
      <c r="I255" s="180">
        <v>233</v>
      </c>
      <c r="J255" s="180">
        <v>4.9890769613465023E-2</v>
      </c>
    </row>
    <row r="256" spans="3:10" x14ac:dyDescent="0.15">
      <c r="C256" s="187">
        <f>'Data Set-FMA00C'!A267</f>
        <v>43786</v>
      </c>
      <c r="D256" s="188">
        <f>'Data Set-FMA00C'!B267</f>
        <v>38.68</v>
      </c>
      <c r="E256" s="180">
        <f t="shared" si="10"/>
        <v>1.0173592845870594</v>
      </c>
      <c r="F256" s="180">
        <f t="shared" si="11"/>
        <v>1.7210333524810408E-2</v>
      </c>
      <c r="G256" s="180">
        <f t="shared" si="12"/>
        <v>3.5776297183368863E-4</v>
      </c>
      <c r="I256" s="180">
        <v>234</v>
      </c>
      <c r="J256" s="180">
        <v>5.1366498150256519E-2</v>
      </c>
    </row>
    <row r="257" spans="3:10" x14ac:dyDescent="0.15">
      <c r="C257" s="187">
        <f>'Data Set-FMA00C'!A268</f>
        <v>43785</v>
      </c>
      <c r="D257" s="188">
        <f>'Data Set-FMA00C'!B268</f>
        <v>38.020000000000003</v>
      </c>
      <c r="E257" s="180">
        <f t="shared" si="10"/>
        <v>0.96497461928934025</v>
      </c>
      <c r="F257" s="180">
        <f t="shared" si="11"/>
        <v>-3.5653479243604874E-2</v>
      </c>
      <c r="G257" s="180">
        <f t="shared" si="12"/>
        <v>1.1525474704932371E-3</v>
      </c>
      <c r="I257" s="180">
        <v>235</v>
      </c>
      <c r="J257" s="180">
        <v>5.2446475372542524E-2</v>
      </c>
    </row>
    <row r="258" spans="3:10" x14ac:dyDescent="0.15">
      <c r="C258" s="187">
        <f>'Data Set-FMA00C'!A269</f>
        <v>43784</v>
      </c>
      <c r="D258" s="188">
        <f>'Data Set-FMA00C'!B269</f>
        <v>39.4</v>
      </c>
      <c r="E258" s="180">
        <f t="shared" si="10"/>
        <v>1.0297961317302666</v>
      </c>
      <c r="F258" s="180">
        <f t="shared" si="11"/>
        <v>2.9360852291781345E-2</v>
      </c>
      <c r="G258" s="180">
        <f t="shared" si="12"/>
        <v>9.650430471290968E-4</v>
      </c>
      <c r="I258" s="180">
        <v>236</v>
      </c>
      <c r="J258" s="180">
        <v>5.3782069139682968E-2</v>
      </c>
    </row>
    <row r="259" spans="3:10" x14ac:dyDescent="0.15">
      <c r="C259" s="187">
        <f>'Data Set-FMA00C'!A270</f>
        <v>43781</v>
      </c>
      <c r="D259" s="188">
        <f>'Data Set-FMA00C'!B270</f>
        <v>38.26</v>
      </c>
      <c r="E259" s="180">
        <f t="shared" si="10"/>
        <v>1.0041994750656167</v>
      </c>
      <c r="F259" s="180">
        <f t="shared" si="11"/>
        <v>4.1906818794514257E-3</v>
      </c>
      <c r="G259" s="180">
        <f t="shared" si="12"/>
        <v>3.475068995281844E-5</v>
      </c>
      <c r="I259" s="180">
        <v>237</v>
      </c>
      <c r="J259" s="180">
        <v>5.4004413117756833E-2</v>
      </c>
    </row>
    <row r="260" spans="3:10" x14ac:dyDescent="0.15">
      <c r="C260" s="187">
        <f>'Data Set-FMA00C'!A271</f>
        <v>43780</v>
      </c>
      <c r="D260" s="188">
        <f>'Data Set-FMA00C'!B271</f>
        <v>38.1</v>
      </c>
      <c r="E260" s="180">
        <f t="shared" si="10"/>
        <v>1.0063391442155309</v>
      </c>
      <c r="F260" s="180">
        <f t="shared" si="11"/>
        <v>6.3191363514785324E-3</v>
      </c>
      <c r="G260" s="180">
        <f t="shared" si="12"/>
        <v>6.4375365644755203E-5</v>
      </c>
      <c r="I260" s="180">
        <v>238</v>
      </c>
      <c r="J260" s="180">
        <v>5.6747145070014444E-2</v>
      </c>
    </row>
    <row r="261" spans="3:10" x14ac:dyDescent="0.15">
      <c r="C261" s="187">
        <f>'Data Set-FMA00C'!A272</f>
        <v>43779</v>
      </c>
      <c r="D261" s="188">
        <f>'Data Set-FMA00C'!B272</f>
        <v>37.86</v>
      </c>
      <c r="E261" s="180">
        <f t="shared" si="10"/>
        <v>1.0481727574750832</v>
      </c>
      <c r="F261" s="180">
        <f t="shared" si="11"/>
        <v>4.704841723239226E-2</v>
      </c>
      <c r="G261" s="180">
        <f t="shared" si="12"/>
        <v>2.3768264334861375E-3</v>
      </c>
      <c r="I261" s="180">
        <v>239</v>
      </c>
      <c r="J261" s="180">
        <v>5.7842642398972882E-2</v>
      </c>
    </row>
    <row r="262" spans="3:10" x14ac:dyDescent="0.15">
      <c r="C262" s="187">
        <f>'Data Set-FMA00C'!A273</f>
        <v>43778</v>
      </c>
      <c r="D262" s="188">
        <f>'Data Set-FMA00C'!B273</f>
        <v>36.119999999999997</v>
      </c>
      <c r="E262" s="180">
        <f t="shared" si="10"/>
        <v>0.95809018567639248</v>
      </c>
      <c r="F262" s="180">
        <f t="shared" si="11"/>
        <v>-4.2813365905180506E-2</v>
      </c>
      <c r="G262" s="180">
        <f t="shared" si="12"/>
        <v>1.6899561462321892E-3</v>
      </c>
      <c r="I262" s="180">
        <v>240</v>
      </c>
      <c r="J262" s="180">
        <v>5.808519796559964E-2</v>
      </c>
    </row>
    <row r="263" spans="3:10" x14ac:dyDescent="0.15">
      <c r="C263" s="187">
        <f>'Data Set-FMA00C'!A274</f>
        <v>43774</v>
      </c>
      <c r="D263" s="188">
        <f>'Data Set-FMA00C'!B274</f>
        <v>37.700000000000003</v>
      </c>
      <c r="E263" s="180">
        <f t="shared" si="10"/>
        <v>0.96765913757700206</v>
      </c>
      <c r="F263" s="180">
        <f t="shared" si="11"/>
        <v>-3.2875384320369266E-2</v>
      </c>
      <c r="G263" s="180">
        <f t="shared" si="12"/>
        <v>9.7163713967190948E-4</v>
      </c>
      <c r="I263" s="180">
        <v>241</v>
      </c>
      <c r="J263" s="180">
        <v>5.8545144486561999E-2</v>
      </c>
    </row>
    <row r="264" spans="3:10" x14ac:dyDescent="0.15">
      <c r="C264" s="187">
        <f>'Data Set-FMA00C'!A275</f>
        <v>43773</v>
      </c>
      <c r="D264" s="188">
        <f>'Data Set-FMA00C'!B275</f>
        <v>38.96</v>
      </c>
      <c r="E264" s="180">
        <f t="shared" si="10"/>
        <v>1.0285110876451953</v>
      </c>
      <c r="F264" s="180">
        <f t="shared" si="11"/>
        <v>2.8112210456456781E-2</v>
      </c>
      <c r="G264" s="180">
        <f t="shared" si="12"/>
        <v>8.8902368173313399E-4</v>
      </c>
      <c r="I264" s="180">
        <v>242</v>
      </c>
      <c r="J264" s="180">
        <v>6.062462181643484E-2</v>
      </c>
    </row>
    <row r="265" spans="3:10" x14ac:dyDescent="0.15">
      <c r="C265" s="187">
        <f>'Data Set-FMA00C'!A276</f>
        <v>43772</v>
      </c>
      <c r="D265" s="188">
        <f>'Data Set-FMA00C'!B276</f>
        <v>37.880000000000003</v>
      </c>
      <c r="E265" s="180">
        <f t="shared" si="10"/>
        <v>0.96239837398373995</v>
      </c>
      <c r="F265" s="180">
        <f t="shared" si="11"/>
        <v>-3.8326803866175062E-2</v>
      </c>
      <c r="G265" s="180">
        <f t="shared" si="12"/>
        <v>1.3412085436635885E-3</v>
      </c>
      <c r="I265" s="180">
        <v>243</v>
      </c>
      <c r="J265" s="180">
        <v>7.0696845255298818E-2</v>
      </c>
    </row>
    <row r="266" spans="3:10" x14ac:dyDescent="0.15">
      <c r="C266" s="187">
        <f>'Data Set-FMA00C'!A277</f>
        <v>43771</v>
      </c>
      <c r="D266" s="188">
        <f>'Data Set-FMA00C'!B277</f>
        <v>39.36</v>
      </c>
      <c r="E266" s="180">
        <f t="shared" si="10"/>
        <v>1.0025471217524198</v>
      </c>
      <c r="F266" s="180">
        <f t="shared" si="11"/>
        <v>2.543883335737681E-3</v>
      </c>
      <c r="G266" s="180">
        <f t="shared" si="12"/>
        <v>1.8046974163388631E-5</v>
      </c>
      <c r="I266" s="180">
        <v>244</v>
      </c>
      <c r="J266" s="180">
        <v>7.0736551091778274E-2</v>
      </c>
    </row>
    <row r="267" spans="3:10" x14ac:dyDescent="0.15">
      <c r="C267" s="187">
        <f>'Data Set-FMA00C'!A278</f>
        <v>43770</v>
      </c>
      <c r="D267" s="188">
        <f>'Data Set-FMA00C'!B278</f>
        <v>39.26</v>
      </c>
      <c r="E267" s="180">
        <f t="shared" si="10"/>
        <v>0.97130133597229085</v>
      </c>
      <c r="F267" s="180">
        <f t="shared" si="11"/>
        <v>-2.9118523127160047E-2</v>
      </c>
      <c r="G267" s="180">
        <f t="shared" si="12"/>
        <v>7.5154019425801135E-4</v>
      </c>
      <c r="I267" s="180">
        <v>245</v>
      </c>
      <c r="J267" s="180">
        <v>7.3456795573068001E-2</v>
      </c>
    </row>
    <row r="268" spans="3:10" x14ac:dyDescent="0.15">
      <c r="C268" s="187">
        <f>'Data Set-FMA00C'!A279</f>
        <v>43767</v>
      </c>
      <c r="D268" s="188">
        <f>'Data Set-FMA00C'!B279</f>
        <v>40.42</v>
      </c>
      <c r="E268" s="180">
        <f t="shared" si="10"/>
        <v>0.96238095238095245</v>
      </c>
      <c r="F268" s="180">
        <f t="shared" si="11"/>
        <v>-3.8344906307893285E-2</v>
      </c>
      <c r="G268" s="180">
        <f t="shared" si="12"/>
        <v>1.3425347852184277E-3</v>
      </c>
      <c r="I268" s="180">
        <v>246</v>
      </c>
      <c r="J268" s="180">
        <v>7.4600839281247819E-2</v>
      </c>
    </row>
    <row r="269" spans="3:10" x14ac:dyDescent="0.15">
      <c r="C269" s="187">
        <f>'Data Set-FMA00C'!A280</f>
        <v>43766</v>
      </c>
      <c r="D269" s="188">
        <f>'Data Set-FMA00C'!B280</f>
        <v>42</v>
      </c>
      <c r="E269" s="180">
        <f t="shared" si="10"/>
        <v>1.0071942446043165</v>
      </c>
      <c r="F269" s="180">
        <f t="shared" si="11"/>
        <v>7.168489478612497E-3</v>
      </c>
      <c r="G269" s="180">
        <f t="shared" si="12"/>
        <v>7.8726210397992788E-5</v>
      </c>
      <c r="I269" s="180">
        <v>247</v>
      </c>
      <c r="J269" s="180">
        <v>9.4097323379115583E-2</v>
      </c>
    </row>
    <row r="270" spans="3:10" x14ac:dyDescent="0.15">
      <c r="C270" s="187">
        <f>'Data Set-FMA00C'!A281</f>
        <v>43765</v>
      </c>
      <c r="D270" s="188">
        <f>'Data Set-FMA00C'!B281</f>
        <v>41.7</v>
      </c>
      <c r="E270" s="180">
        <f t="shared" si="10"/>
        <v>0.99522673031026265</v>
      </c>
      <c r="F270" s="180">
        <f t="shared" si="11"/>
        <v>-4.7846981233361585E-3</v>
      </c>
      <c r="G270" s="180">
        <f t="shared" si="12"/>
        <v>9.4889160387384288E-6</v>
      </c>
      <c r="I270" s="180">
        <v>248</v>
      </c>
      <c r="J270" s="180">
        <v>9.5401175755067819E-2</v>
      </c>
    </row>
    <row r="271" spans="3:10" x14ac:dyDescent="0.15">
      <c r="C271" s="187">
        <f>'Data Set-FMA00C'!A282</f>
        <v>43764</v>
      </c>
      <c r="D271" s="188">
        <f>'Data Set-FMA00C'!B282</f>
        <v>41.9</v>
      </c>
      <c r="E271" s="180">
        <f t="shared" si="10"/>
        <v>1.0012425922385777</v>
      </c>
      <c r="F271" s="180">
        <f t="shared" si="11"/>
        <v>1.2418208597820913E-3</v>
      </c>
      <c r="G271" s="180">
        <f t="shared" si="12"/>
        <v>8.6795674455916824E-6</v>
      </c>
      <c r="I271" s="180">
        <v>249</v>
      </c>
      <c r="J271" s="180">
        <v>0.11872262042906809</v>
      </c>
    </row>
    <row r="272" spans="3:10" x14ac:dyDescent="0.15">
      <c r="C272" s="187">
        <f>'Data Set-FMA00C'!A283</f>
        <v>43763</v>
      </c>
      <c r="D272" s="188">
        <f>'Data Set-FMA00C'!B283</f>
        <v>41.847999999999999</v>
      </c>
      <c r="E272" s="180">
        <f t="shared" si="10"/>
        <v>1.001819400555396</v>
      </c>
      <c r="F272" s="180">
        <f t="shared" si="11"/>
        <v>1.8177474510078055E-3</v>
      </c>
      <c r="G272" s="180">
        <f t="shared" si="12"/>
        <v>1.2404745711169452E-5</v>
      </c>
      <c r="I272" s="180">
        <v>250</v>
      </c>
      <c r="J272" s="180">
        <v>0.21823857520189377</v>
      </c>
    </row>
    <row r="273" spans="3:10" x14ac:dyDescent="0.15">
      <c r="C273" s="187">
        <f>'Data Set-FMA00C'!A284</f>
        <v>43760</v>
      </c>
      <c r="D273" s="188">
        <f>'Data Set-FMA00C'!B284</f>
        <v>41.771999999999998</v>
      </c>
      <c r="E273" s="180" t="e">
        <f t="shared" si="10"/>
        <v>#DIV/0!</v>
      </c>
      <c r="F273" s="180" t="e">
        <f t="shared" si="11"/>
        <v>#DIV/0!</v>
      </c>
      <c r="G273" s="180" t="e">
        <f t="shared" si="12"/>
        <v>#DIV/0!</v>
      </c>
      <c r="I273" s="180"/>
      <c r="J273" s="180"/>
    </row>
  </sheetData>
  <sheetProtection algorithmName="SHA-512" hashValue="iUXMlCPPq5iTrCTOziDCilU3LoVfu4jkm6PtO8kAwI6IT8ak3ssXGx/CezAyns4uUdfnZG9CaI7fCF1dHHUE6Q==" saltValue="TXDAXDvb6YJl2BcctwRROw==" spinCount="100000" sheet="1" objects="1" scenarios="1"/>
  <sortState ref="I23:I272">
    <sortCondition ref="I23:I27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84"/>
  <sheetViews>
    <sheetView tabSelected="1" workbookViewId="0">
      <selection activeCell="J9" sqref="J9"/>
    </sheetView>
  </sheetViews>
  <sheetFormatPr defaultRowHeight="15" x14ac:dyDescent="0.25"/>
  <cols>
    <col min="1" max="1" width="24.7109375" customWidth="1"/>
    <col min="2" max="2" width="13.85546875" customWidth="1"/>
    <col min="4" max="4" width="10" bestFit="1" customWidth="1"/>
  </cols>
  <sheetData>
    <row r="1" spans="1:14" x14ac:dyDescent="0.25">
      <c r="A1" s="92" t="s">
        <v>119</v>
      </c>
      <c r="B1" s="91"/>
      <c r="C1" s="91"/>
      <c r="D1" s="91"/>
      <c r="E1" s="91"/>
      <c r="F1" s="91"/>
      <c r="G1" s="91"/>
    </row>
    <row r="2" spans="1:14" x14ac:dyDescent="0.25">
      <c r="A2" s="91" t="s">
        <v>124</v>
      </c>
      <c r="B2" s="93" t="s">
        <v>117</v>
      </c>
      <c r="C2" s="93"/>
      <c r="D2" s="93"/>
      <c r="E2" s="93" t="s">
        <v>118</v>
      </c>
      <c r="F2" s="93"/>
      <c r="G2" s="93"/>
    </row>
    <row r="3" spans="1:14" x14ac:dyDescent="0.25">
      <c r="A3" s="91"/>
      <c r="B3" s="93" t="s">
        <v>104</v>
      </c>
      <c r="C3" s="93" t="s">
        <v>105</v>
      </c>
      <c r="D3" s="93" t="s">
        <v>106</v>
      </c>
      <c r="E3" s="93" t="s">
        <v>107</v>
      </c>
      <c r="F3" s="93" t="s">
        <v>108</v>
      </c>
      <c r="G3" s="93" t="s">
        <v>109</v>
      </c>
    </row>
    <row r="4" spans="1:14" x14ac:dyDescent="0.25">
      <c r="A4" s="91"/>
      <c r="B4" s="93"/>
      <c r="C4" s="93"/>
      <c r="D4" s="93"/>
      <c r="E4" s="93"/>
      <c r="F4" s="93"/>
      <c r="G4" s="93"/>
    </row>
    <row r="5" spans="1:14" x14ac:dyDescent="0.25">
      <c r="A5" s="91" t="s">
        <v>23</v>
      </c>
      <c r="B5" s="93">
        <v>377.5</v>
      </c>
      <c r="C5" s="93">
        <v>782.5</v>
      </c>
      <c r="D5" s="93">
        <v>977.5</v>
      </c>
      <c r="E5" s="93">
        <v>1190</v>
      </c>
      <c r="F5" s="93">
        <v>1270</v>
      </c>
      <c r="G5" s="93">
        <v>1512.5</v>
      </c>
      <c r="J5" s="44"/>
      <c r="K5" s="44"/>
      <c r="L5" s="44"/>
      <c r="M5" s="44"/>
      <c r="N5" s="44"/>
    </row>
    <row r="6" spans="1:14" x14ac:dyDescent="0.25">
      <c r="A6" s="91" t="s">
        <v>101</v>
      </c>
      <c r="B6" s="93">
        <v>665.25</v>
      </c>
      <c r="C6" s="93">
        <v>700</v>
      </c>
      <c r="D6" s="93">
        <v>700</v>
      </c>
      <c r="E6" s="93">
        <v>700</v>
      </c>
      <c r="F6" s="93">
        <v>700</v>
      </c>
      <c r="G6" s="93">
        <v>700</v>
      </c>
      <c r="I6" s="44"/>
      <c r="J6" s="44"/>
      <c r="K6" s="44"/>
      <c r="L6" s="44"/>
      <c r="M6" s="44"/>
      <c r="N6" s="44"/>
    </row>
    <row r="7" spans="1:14" x14ac:dyDescent="0.25">
      <c r="A7" s="91" t="s">
        <v>102</v>
      </c>
      <c r="B7" s="93">
        <v>-440.25</v>
      </c>
      <c r="C7" s="93">
        <v>64.25</v>
      </c>
      <c r="D7" s="93">
        <v>80</v>
      </c>
      <c r="E7" s="93">
        <v>18</v>
      </c>
      <c r="F7" s="93">
        <v>-69.5</v>
      </c>
      <c r="G7" s="93">
        <v>23.25</v>
      </c>
      <c r="I7" s="44"/>
      <c r="J7" s="44"/>
      <c r="K7" s="44"/>
      <c r="L7" s="44"/>
      <c r="M7" s="44"/>
      <c r="N7" s="44"/>
    </row>
    <row r="8" spans="1:14" x14ac:dyDescent="0.25">
      <c r="A8" s="91" t="s">
        <v>103</v>
      </c>
      <c r="B8" s="93">
        <v>558.5</v>
      </c>
      <c r="C8" s="93">
        <v>653.5</v>
      </c>
      <c r="D8" s="93">
        <v>653.5</v>
      </c>
      <c r="E8" s="93">
        <v>686.25</v>
      </c>
      <c r="F8" s="93">
        <v>638</v>
      </c>
      <c r="G8" s="93">
        <v>657.75</v>
      </c>
      <c r="I8" s="44"/>
      <c r="J8" s="44"/>
      <c r="K8" s="44"/>
      <c r="L8" s="44"/>
      <c r="M8" s="44"/>
      <c r="N8" s="44"/>
    </row>
    <row r="9" spans="1:14" x14ac:dyDescent="0.25">
      <c r="A9" s="91"/>
      <c r="B9" s="91"/>
      <c r="C9" s="91"/>
      <c r="D9" s="91"/>
      <c r="E9" s="91"/>
      <c r="F9" s="91"/>
      <c r="G9" s="91"/>
    </row>
    <row r="10" spans="1:14" x14ac:dyDescent="0.25">
      <c r="A10" s="91" t="s">
        <v>120</v>
      </c>
      <c r="B10" s="91"/>
      <c r="C10" s="91"/>
      <c r="D10" s="91"/>
      <c r="E10" s="91"/>
      <c r="F10" s="91"/>
      <c r="G10" s="91"/>
    </row>
    <row r="11" spans="1:14" x14ac:dyDescent="0.25">
      <c r="A11" s="93"/>
      <c r="B11" s="93" t="s">
        <v>110</v>
      </c>
      <c r="C11" s="93" t="s">
        <v>111</v>
      </c>
      <c r="D11" s="93"/>
      <c r="E11" s="93"/>
      <c r="F11" s="93"/>
      <c r="G11" s="93"/>
    </row>
    <row r="12" spans="1:14" ht="45" x14ac:dyDescent="0.25">
      <c r="A12" s="93" t="s">
        <v>112</v>
      </c>
      <c r="B12" s="93">
        <v>3711.75</v>
      </c>
      <c r="C12" s="93">
        <v>0.13488689016080677</v>
      </c>
      <c r="D12" s="93"/>
      <c r="E12" s="94" t="s">
        <v>113</v>
      </c>
      <c r="F12" s="93">
        <v>959.50000000000011</v>
      </c>
      <c r="G12" s="93"/>
    </row>
    <row r="13" spans="1:14" x14ac:dyDescent="0.25">
      <c r="A13" s="93" t="s">
        <v>114</v>
      </c>
      <c r="B13" s="93">
        <v>23805.75</v>
      </c>
      <c r="C13" s="93">
        <v>0.86511310983919321</v>
      </c>
      <c r="D13" s="93"/>
      <c r="E13" s="93"/>
      <c r="F13" s="93"/>
      <c r="G13" s="93"/>
      <c r="I13" s="44"/>
    </row>
    <row r="14" spans="1:14" x14ac:dyDescent="0.25">
      <c r="A14" s="91"/>
      <c r="B14" s="91"/>
      <c r="C14" s="91"/>
      <c r="D14" s="91"/>
      <c r="E14" s="91"/>
      <c r="F14" s="91"/>
      <c r="G14" s="91"/>
    </row>
    <row r="15" spans="1:14" x14ac:dyDescent="0.25">
      <c r="A15" s="91"/>
      <c r="B15" s="91"/>
      <c r="C15" s="91"/>
      <c r="D15" s="91"/>
      <c r="E15" s="91"/>
      <c r="F15" s="91"/>
      <c r="G15" s="91"/>
    </row>
    <row r="16" spans="1:14" x14ac:dyDescent="0.25">
      <c r="A16" s="93" t="s">
        <v>115</v>
      </c>
      <c r="B16" s="93">
        <v>7.0000000000000007E-2</v>
      </c>
      <c r="C16" s="91"/>
      <c r="D16" s="91"/>
      <c r="E16" s="91"/>
      <c r="F16" s="91"/>
      <c r="G16" s="91"/>
    </row>
    <row r="17" spans="1:7" x14ac:dyDescent="0.25">
      <c r="A17" s="93" t="s">
        <v>116</v>
      </c>
      <c r="B17" s="93">
        <v>0.19</v>
      </c>
      <c r="C17" s="91"/>
      <c r="D17" s="91"/>
      <c r="E17" s="91"/>
      <c r="F17" s="91"/>
      <c r="G17" s="91"/>
    </row>
    <row r="21" spans="1:7" x14ac:dyDescent="0.25">
      <c r="A21" s="85" t="s">
        <v>123</v>
      </c>
      <c r="B21" s="86"/>
    </row>
    <row r="22" spans="1:7" x14ac:dyDescent="0.25">
      <c r="A22" s="87" t="s">
        <v>52</v>
      </c>
      <c r="B22" s="88">
        <v>0.06</v>
      </c>
    </row>
    <row r="23" spans="1:7" x14ac:dyDescent="0.25">
      <c r="A23" s="87" t="s">
        <v>53</v>
      </c>
      <c r="B23" s="88">
        <v>7.0000000000000007E-2</v>
      </c>
    </row>
    <row r="24" spans="1:7" x14ac:dyDescent="0.25">
      <c r="A24" s="87" t="s">
        <v>54</v>
      </c>
      <c r="B24" s="87">
        <v>40</v>
      </c>
    </row>
    <row r="25" spans="1:7" x14ac:dyDescent="0.25">
      <c r="A25" s="87" t="s">
        <v>55</v>
      </c>
      <c r="B25" s="87">
        <v>2</v>
      </c>
    </row>
    <row r="26" spans="1:7" x14ac:dyDescent="0.25">
      <c r="A26" s="87" t="s">
        <v>56</v>
      </c>
      <c r="B26" s="89">
        <v>1000</v>
      </c>
    </row>
    <row r="27" spans="1:7" x14ac:dyDescent="0.25">
      <c r="A27" s="87" t="s">
        <v>121</v>
      </c>
      <c r="B27" s="90">
        <v>40179</v>
      </c>
    </row>
    <row r="28" spans="1:7" x14ac:dyDescent="0.25">
      <c r="A28" s="87" t="s">
        <v>65</v>
      </c>
      <c r="B28" s="90">
        <v>47485</v>
      </c>
    </row>
    <row r="31" spans="1:7" x14ac:dyDescent="0.25">
      <c r="A31" s="97" t="s">
        <v>125</v>
      </c>
      <c r="B31" s="98"/>
    </row>
    <row r="32" spans="1:7" x14ac:dyDescent="0.25">
      <c r="A32" s="99" t="s">
        <v>87</v>
      </c>
      <c r="B32" s="99" t="s">
        <v>88</v>
      </c>
    </row>
    <row r="33" spans="1:5" ht="15.75" thickBot="1" x14ac:dyDescent="0.3">
      <c r="A33" s="100"/>
      <c r="B33" s="101" t="s">
        <v>92</v>
      </c>
    </row>
    <row r="34" spans="1:5" x14ac:dyDescent="0.25">
      <c r="A34" s="102">
        <v>44123</v>
      </c>
      <c r="B34" s="103">
        <v>27.28</v>
      </c>
      <c r="C34" s="96"/>
      <c r="D34" s="95"/>
    </row>
    <row r="35" spans="1:5" x14ac:dyDescent="0.25">
      <c r="A35" s="102">
        <v>44121</v>
      </c>
      <c r="B35" s="103">
        <v>26.2</v>
      </c>
      <c r="C35" s="96"/>
      <c r="D35" s="95"/>
      <c r="E35" s="44"/>
    </row>
    <row r="36" spans="1:5" x14ac:dyDescent="0.25">
      <c r="A36" s="102">
        <v>44120</v>
      </c>
      <c r="B36" s="103">
        <v>25.94</v>
      </c>
      <c r="C36" s="96"/>
      <c r="D36" s="95"/>
      <c r="E36" s="44"/>
    </row>
    <row r="37" spans="1:5" x14ac:dyDescent="0.25">
      <c r="A37" s="102">
        <v>44117</v>
      </c>
      <c r="B37" s="103">
        <v>26.02</v>
      </c>
      <c r="C37" s="96"/>
      <c r="D37" s="95"/>
      <c r="E37" s="44"/>
    </row>
    <row r="38" spans="1:5" x14ac:dyDescent="0.25">
      <c r="A38" s="102">
        <v>44116</v>
      </c>
      <c r="B38" s="103">
        <v>26.2</v>
      </c>
      <c r="C38" s="96"/>
      <c r="D38" s="95"/>
      <c r="E38" s="44"/>
    </row>
    <row r="39" spans="1:5" x14ac:dyDescent="0.25">
      <c r="A39" s="102">
        <v>44114</v>
      </c>
      <c r="B39" s="103">
        <v>26.7</v>
      </c>
      <c r="C39" s="96"/>
      <c r="D39" s="95"/>
      <c r="E39" s="44"/>
    </row>
    <row r="40" spans="1:5" x14ac:dyDescent="0.25">
      <c r="A40" s="102">
        <v>44113</v>
      </c>
      <c r="B40" s="103">
        <v>26.88</v>
      </c>
      <c r="C40" s="96"/>
      <c r="D40" s="95"/>
      <c r="E40" s="44"/>
    </row>
    <row r="41" spans="1:5" x14ac:dyDescent="0.25">
      <c r="A41" s="102">
        <v>44110</v>
      </c>
      <c r="B41" s="103">
        <v>26.54</v>
      </c>
      <c r="C41" s="96"/>
      <c r="D41" s="95"/>
      <c r="E41" s="44"/>
    </row>
    <row r="42" spans="1:5" x14ac:dyDescent="0.25">
      <c r="A42" s="102">
        <v>44109</v>
      </c>
      <c r="B42" s="103">
        <v>26</v>
      </c>
      <c r="C42" s="96"/>
      <c r="D42" s="95"/>
      <c r="E42" s="44"/>
    </row>
    <row r="43" spans="1:5" x14ac:dyDescent="0.25">
      <c r="A43" s="102">
        <v>44108</v>
      </c>
      <c r="B43" s="103">
        <v>26.44</v>
      </c>
      <c r="C43" s="96"/>
      <c r="D43" s="95"/>
      <c r="E43" s="44"/>
    </row>
    <row r="44" spans="1:5" x14ac:dyDescent="0.25">
      <c r="A44" s="102">
        <v>44107</v>
      </c>
      <c r="B44" s="103">
        <v>27.32</v>
      </c>
      <c r="C44" s="96"/>
      <c r="D44" s="95"/>
      <c r="E44" s="44"/>
    </row>
    <row r="45" spans="1:5" x14ac:dyDescent="0.25">
      <c r="A45" s="102">
        <v>44106</v>
      </c>
      <c r="B45" s="103">
        <v>27.4</v>
      </c>
      <c r="C45" s="96"/>
      <c r="D45" s="95"/>
      <c r="E45" s="44"/>
    </row>
    <row r="46" spans="1:5" x14ac:dyDescent="0.25">
      <c r="A46" s="102">
        <v>44103</v>
      </c>
      <c r="B46" s="103">
        <v>26.8</v>
      </c>
      <c r="C46" s="96"/>
      <c r="D46" s="95"/>
      <c r="E46" s="44"/>
    </row>
    <row r="47" spans="1:5" x14ac:dyDescent="0.25">
      <c r="A47" s="102">
        <v>44102</v>
      </c>
      <c r="B47" s="103">
        <v>28.22</v>
      </c>
      <c r="C47" s="96"/>
      <c r="D47" s="95"/>
      <c r="E47" s="44"/>
    </row>
    <row r="48" spans="1:5" x14ac:dyDescent="0.25">
      <c r="A48" s="102">
        <v>44101</v>
      </c>
      <c r="B48" s="103">
        <v>27.7</v>
      </c>
      <c r="C48" s="96"/>
      <c r="D48" s="95"/>
      <c r="E48" s="44"/>
    </row>
    <row r="49" spans="1:5" x14ac:dyDescent="0.25">
      <c r="A49" s="102">
        <v>44100</v>
      </c>
      <c r="B49" s="103">
        <v>27.86</v>
      </c>
      <c r="C49" s="96"/>
      <c r="D49" s="95"/>
      <c r="E49" s="44"/>
    </row>
    <row r="50" spans="1:5" x14ac:dyDescent="0.25">
      <c r="A50" s="102">
        <v>44099</v>
      </c>
      <c r="B50" s="103">
        <v>27</v>
      </c>
      <c r="C50" s="96"/>
      <c r="D50" s="95"/>
      <c r="E50" s="44"/>
    </row>
    <row r="51" spans="1:5" x14ac:dyDescent="0.25">
      <c r="A51" s="102">
        <v>44096</v>
      </c>
      <c r="B51" s="103">
        <v>28.36</v>
      </c>
      <c r="C51" s="96"/>
      <c r="D51" s="95"/>
      <c r="E51" s="44"/>
    </row>
    <row r="52" spans="1:5" x14ac:dyDescent="0.25">
      <c r="A52" s="102">
        <v>44095</v>
      </c>
      <c r="B52" s="103">
        <v>28.22</v>
      </c>
      <c r="C52" s="96"/>
      <c r="D52" s="95"/>
      <c r="E52" s="44"/>
    </row>
    <row r="53" spans="1:5" x14ac:dyDescent="0.25">
      <c r="A53" s="102">
        <v>44094</v>
      </c>
      <c r="B53" s="103">
        <v>28.86</v>
      </c>
      <c r="C53" s="96"/>
      <c r="D53" s="95"/>
      <c r="E53" s="44"/>
    </row>
    <row r="54" spans="1:5" x14ac:dyDescent="0.25">
      <c r="A54" s="102">
        <v>44093</v>
      </c>
      <c r="B54" s="103">
        <v>29.04</v>
      </c>
      <c r="C54" s="96"/>
      <c r="D54" s="95"/>
      <c r="E54" s="44"/>
    </row>
    <row r="55" spans="1:5" x14ac:dyDescent="0.25">
      <c r="A55" s="102">
        <v>44092</v>
      </c>
      <c r="B55" s="103">
        <v>30.12</v>
      </c>
      <c r="C55" s="96"/>
      <c r="D55" s="95"/>
      <c r="E55" s="44"/>
    </row>
    <row r="56" spans="1:5" x14ac:dyDescent="0.25">
      <c r="A56" s="102">
        <v>44089</v>
      </c>
      <c r="B56" s="103">
        <v>29.84</v>
      </c>
      <c r="C56" s="96"/>
      <c r="D56" s="95"/>
      <c r="E56" s="44"/>
    </row>
    <row r="57" spans="1:5" x14ac:dyDescent="0.25">
      <c r="A57" s="102">
        <v>44087</v>
      </c>
      <c r="B57" s="103">
        <v>29.66</v>
      </c>
      <c r="C57" s="96"/>
      <c r="D57" s="95"/>
      <c r="E57" s="44"/>
    </row>
    <row r="58" spans="1:5" x14ac:dyDescent="0.25">
      <c r="A58" s="102">
        <v>44086</v>
      </c>
      <c r="B58" s="103">
        <v>28.9</v>
      </c>
      <c r="C58" s="96"/>
      <c r="D58" s="95"/>
      <c r="E58" s="44"/>
    </row>
    <row r="59" spans="1:5" x14ac:dyDescent="0.25">
      <c r="A59" s="102">
        <v>44085</v>
      </c>
      <c r="B59" s="103">
        <v>29.78</v>
      </c>
      <c r="C59" s="96"/>
      <c r="D59" s="95"/>
      <c r="E59" s="44"/>
    </row>
    <row r="60" spans="1:5" x14ac:dyDescent="0.25">
      <c r="A60" s="102">
        <v>44082</v>
      </c>
      <c r="B60" s="103">
        <v>29.78</v>
      </c>
      <c r="C60" s="96"/>
      <c r="D60" s="95"/>
      <c r="E60" s="44"/>
    </row>
    <row r="61" spans="1:5" x14ac:dyDescent="0.25">
      <c r="A61" s="102">
        <v>44081</v>
      </c>
      <c r="B61" s="103">
        <v>30.48</v>
      </c>
      <c r="C61" s="96"/>
      <c r="D61" s="95"/>
      <c r="E61" s="44"/>
    </row>
    <row r="62" spans="1:5" x14ac:dyDescent="0.25">
      <c r="A62" s="102">
        <v>44080</v>
      </c>
      <c r="B62" s="103">
        <v>28.76</v>
      </c>
      <c r="C62" s="96"/>
      <c r="D62" s="95"/>
      <c r="E62" s="44"/>
    </row>
    <row r="63" spans="1:5" x14ac:dyDescent="0.25">
      <c r="A63" s="102">
        <v>44079</v>
      </c>
      <c r="B63" s="103">
        <v>27.32</v>
      </c>
      <c r="C63" s="96"/>
      <c r="D63" s="95"/>
      <c r="E63" s="44"/>
    </row>
    <row r="64" spans="1:5" x14ac:dyDescent="0.25">
      <c r="A64" s="102">
        <v>44078</v>
      </c>
      <c r="B64" s="103">
        <v>27.82</v>
      </c>
      <c r="C64" s="96"/>
      <c r="D64" s="95"/>
      <c r="E64" s="44"/>
    </row>
    <row r="65" spans="1:5" x14ac:dyDescent="0.25">
      <c r="A65" s="102">
        <v>44075</v>
      </c>
      <c r="B65" s="103">
        <v>28.16</v>
      </c>
      <c r="C65" s="96"/>
      <c r="D65" s="95"/>
      <c r="E65" s="44"/>
    </row>
    <row r="66" spans="1:5" x14ac:dyDescent="0.25">
      <c r="A66" s="102">
        <v>44074</v>
      </c>
      <c r="B66" s="103">
        <v>28</v>
      </c>
      <c r="C66" s="96"/>
      <c r="D66" s="95"/>
      <c r="E66" s="44"/>
    </row>
    <row r="67" spans="1:5" x14ac:dyDescent="0.25">
      <c r="A67" s="102">
        <v>44073</v>
      </c>
      <c r="B67" s="103">
        <v>26.84</v>
      </c>
      <c r="C67" s="96"/>
      <c r="D67" s="95"/>
      <c r="E67" s="44"/>
    </row>
    <row r="68" spans="1:5" x14ac:dyDescent="0.25">
      <c r="A68" s="102">
        <v>44072</v>
      </c>
      <c r="B68" s="103">
        <v>25.74</v>
      </c>
      <c r="C68" s="96"/>
      <c r="D68" s="95"/>
      <c r="E68" s="44"/>
    </row>
    <row r="69" spans="1:5" x14ac:dyDescent="0.25">
      <c r="A69" s="102">
        <v>44071</v>
      </c>
      <c r="B69" s="103">
        <v>24.32</v>
      </c>
      <c r="C69" s="96"/>
      <c r="D69" s="95"/>
      <c r="E69" s="44"/>
    </row>
    <row r="70" spans="1:5" x14ac:dyDescent="0.25">
      <c r="A70" s="102">
        <v>44068</v>
      </c>
      <c r="B70" s="103">
        <v>25.12</v>
      </c>
      <c r="C70" s="96"/>
      <c r="D70" s="95"/>
      <c r="E70" s="44"/>
    </row>
    <row r="71" spans="1:5" x14ac:dyDescent="0.25">
      <c r="A71" s="102">
        <v>44067</v>
      </c>
      <c r="B71" s="103">
        <v>24.7</v>
      </c>
      <c r="C71" s="96"/>
      <c r="D71" s="95"/>
      <c r="E71" s="44"/>
    </row>
    <row r="72" spans="1:5" x14ac:dyDescent="0.25">
      <c r="A72" s="102">
        <v>44066</v>
      </c>
      <c r="B72" s="103">
        <v>25.92</v>
      </c>
      <c r="C72" s="96"/>
      <c r="D72" s="95"/>
      <c r="E72" s="44"/>
    </row>
    <row r="73" spans="1:5" x14ac:dyDescent="0.25">
      <c r="A73" s="102">
        <v>44065</v>
      </c>
      <c r="B73" s="103">
        <v>25.38</v>
      </c>
      <c r="C73" s="96"/>
      <c r="D73" s="95"/>
      <c r="E73" s="44"/>
    </row>
    <row r="74" spans="1:5" x14ac:dyDescent="0.25">
      <c r="A74" s="102">
        <v>44064</v>
      </c>
      <c r="B74" s="103">
        <v>24.62</v>
      </c>
      <c r="C74" s="96"/>
      <c r="D74" s="95"/>
      <c r="E74" s="44"/>
    </row>
    <row r="75" spans="1:5" x14ac:dyDescent="0.25">
      <c r="A75" s="102">
        <v>44061</v>
      </c>
      <c r="B75" s="103">
        <v>23.22</v>
      </c>
      <c r="C75" s="96"/>
      <c r="D75" s="95"/>
      <c r="E75" s="44"/>
    </row>
    <row r="76" spans="1:5" x14ac:dyDescent="0.25">
      <c r="A76" s="102">
        <v>44060</v>
      </c>
      <c r="B76" s="103">
        <v>22.36</v>
      </c>
      <c r="C76" s="96"/>
      <c r="D76" s="95"/>
      <c r="E76" s="44"/>
    </row>
    <row r="77" spans="1:5" x14ac:dyDescent="0.25">
      <c r="A77" s="102">
        <v>44059</v>
      </c>
      <c r="B77" s="103">
        <v>21.82</v>
      </c>
      <c r="C77" s="96"/>
      <c r="D77" s="95"/>
      <c r="E77" s="44"/>
    </row>
    <row r="78" spans="1:5" x14ac:dyDescent="0.25">
      <c r="A78" s="102">
        <v>44058</v>
      </c>
      <c r="B78" s="103">
        <v>21.2</v>
      </c>
      <c r="C78" s="96"/>
      <c r="D78" s="95"/>
      <c r="E78" s="44"/>
    </row>
    <row r="79" spans="1:5" x14ac:dyDescent="0.25">
      <c r="A79" s="102">
        <v>44057</v>
      </c>
      <c r="B79" s="103">
        <v>21.8</v>
      </c>
      <c r="C79" s="96"/>
      <c r="D79" s="95"/>
      <c r="E79" s="44"/>
    </row>
    <row r="80" spans="1:5" x14ac:dyDescent="0.25">
      <c r="A80" s="102">
        <v>44054</v>
      </c>
      <c r="B80" s="103">
        <v>23.56</v>
      </c>
      <c r="C80" s="96"/>
      <c r="D80" s="95"/>
      <c r="E80" s="44"/>
    </row>
    <row r="81" spans="1:5" x14ac:dyDescent="0.25">
      <c r="A81" s="102">
        <v>44053</v>
      </c>
      <c r="B81" s="103">
        <v>23.5</v>
      </c>
      <c r="C81" s="96"/>
      <c r="D81" s="95"/>
      <c r="E81" s="44"/>
    </row>
    <row r="82" spans="1:5" x14ac:dyDescent="0.25">
      <c r="A82" s="102">
        <v>44052</v>
      </c>
      <c r="B82" s="103">
        <v>22.52</v>
      </c>
      <c r="C82" s="96"/>
      <c r="D82" s="95"/>
      <c r="E82" s="44"/>
    </row>
    <row r="83" spans="1:5" x14ac:dyDescent="0.25">
      <c r="A83" s="102">
        <v>44051</v>
      </c>
      <c r="B83" s="103">
        <v>22.44</v>
      </c>
      <c r="C83" s="96"/>
      <c r="D83" s="95"/>
      <c r="E83" s="44"/>
    </row>
    <row r="84" spans="1:5" x14ac:dyDescent="0.25">
      <c r="A84" s="102">
        <v>44050</v>
      </c>
      <c r="B84" s="103">
        <v>21.9</v>
      </c>
      <c r="C84" s="96"/>
      <c r="D84" s="95"/>
      <c r="E84" s="44"/>
    </row>
    <row r="85" spans="1:5" x14ac:dyDescent="0.25">
      <c r="A85" s="102">
        <v>44047</v>
      </c>
      <c r="B85" s="103">
        <v>21.02</v>
      </c>
      <c r="C85" s="96"/>
      <c r="D85" s="95"/>
      <c r="E85" s="44"/>
    </row>
    <row r="86" spans="1:5" x14ac:dyDescent="0.25">
      <c r="A86" s="102">
        <v>44046</v>
      </c>
      <c r="B86" s="103">
        <v>20.34</v>
      </c>
      <c r="C86" s="96"/>
      <c r="D86" s="95"/>
      <c r="E86" s="44"/>
    </row>
    <row r="87" spans="1:5" x14ac:dyDescent="0.25">
      <c r="A87" s="102">
        <v>44045</v>
      </c>
      <c r="B87" s="103">
        <v>19.62</v>
      </c>
      <c r="C87" s="96"/>
      <c r="D87" s="95"/>
      <c r="E87" s="44"/>
    </row>
    <row r="88" spans="1:5" x14ac:dyDescent="0.25">
      <c r="A88" s="102">
        <v>44044</v>
      </c>
      <c r="B88" s="103">
        <v>21.98</v>
      </c>
      <c r="C88" s="96"/>
      <c r="D88" s="95"/>
      <c r="E88" s="44"/>
    </row>
    <row r="89" spans="1:5" x14ac:dyDescent="0.25">
      <c r="A89" s="102">
        <v>44043</v>
      </c>
      <c r="B89" s="103">
        <v>19.98</v>
      </c>
      <c r="C89" s="96"/>
      <c r="D89" s="95"/>
      <c r="E89" s="44"/>
    </row>
    <row r="90" spans="1:5" x14ac:dyDescent="0.25">
      <c r="A90" s="102">
        <v>44040</v>
      </c>
      <c r="B90" s="103">
        <v>20.64</v>
      </c>
      <c r="C90" s="96"/>
      <c r="D90" s="95"/>
      <c r="E90" s="44"/>
    </row>
    <row r="91" spans="1:5" x14ac:dyDescent="0.25">
      <c r="A91" s="102">
        <v>44039</v>
      </c>
      <c r="B91" s="103">
        <v>19.48</v>
      </c>
      <c r="C91" s="96"/>
      <c r="D91" s="95"/>
      <c r="E91" s="44"/>
    </row>
    <row r="92" spans="1:5" x14ac:dyDescent="0.25">
      <c r="A92" s="102">
        <v>44038</v>
      </c>
      <c r="B92" s="103">
        <v>18.46</v>
      </c>
      <c r="C92" s="96"/>
      <c r="D92" s="95"/>
      <c r="E92" s="44"/>
    </row>
    <row r="93" spans="1:5" x14ac:dyDescent="0.25">
      <c r="A93" s="102">
        <v>44037</v>
      </c>
      <c r="B93" s="103">
        <v>17.2</v>
      </c>
      <c r="C93" s="96"/>
      <c r="D93" s="95"/>
      <c r="E93" s="44"/>
    </row>
    <row r="94" spans="1:5" x14ac:dyDescent="0.25">
      <c r="A94" s="102">
        <v>44036</v>
      </c>
      <c r="B94" s="103">
        <v>18.16</v>
      </c>
      <c r="C94" s="96"/>
      <c r="D94" s="95"/>
      <c r="E94" s="44"/>
    </row>
    <row r="95" spans="1:5" x14ac:dyDescent="0.25">
      <c r="A95" s="102">
        <v>44033</v>
      </c>
      <c r="B95" s="103">
        <v>18.920000000000002</v>
      </c>
      <c r="C95" s="96"/>
      <c r="D95" s="95"/>
      <c r="E95" s="44"/>
    </row>
    <row r="96" spans="1:5" x14ac:dyDescent="0.25">
      <c r="A96" s="102">
        <v>44032</v>
      </c>
      <c r="B96" s="103">
        <v>19.62</v>
      </c>
      <c r="C96" s="96"/>
      <c r="D96" s="95"/>
      <c r="E96" s="44"/>
    </row>
    <row r="97" spans="1:5" x14ac:dyDescent="0.25">
      <c r="A97" s="102">
        <v>44031</v>
      </c>
      <c r="B97" s="103">
        <v>20.100000000000001</v>
      </c>
      <c r="C97" s="96"/>
      <c r="D97" s="95"/>
      <c r="E97" s="44"/>
    </row>
    <row r="98" spans="1:5" x14ac:dyDescent="0.25">
      <c r="A98" s="102">
        <v>44030</v>
      </c>
      <c r="B98" s="103">
        <v>21.88</v>
      </c>
      <c r="C98" s="96"/>
      <c r="D98" s="95"/>
      <c r="E98" s="44"/>
    </row>
    <row r="99" spans="1:5" x14ac:dyDescent="0.25">
      <c r="A99" s="102">
        <v>44029</v>
      </c>
      <c r="B99" s="103">
        <v>20.96</v>
      </c>
      <c r="C99" s="96"/>
      <c r="D99" s="95"/>
      <c r="E99" s="44"/>
    </row>
    <row r="100" spans="1:5" x14ac:dyDescent="0.25">
      <c r="A100" s="102">
        <v>44026</v>
      </c>
      <c r="B100" s="103">
        <v>22.46</v>
      </c>
      <c r="C100" s="96"/>
      <c r="D100" s="95"/>
      <c r="E100" s="44"/>
    </row>
    <row r="101" spans="1:5" x14ac:dyDescent="0.25">
      <c r="A101" s="102">
        <v>44025</v>
      </c>
      <c r="B101" s="103">
        <v>22.72</v>
      </c>
      <c r="C101" s="96"/>
      <c r="D101" s="95"/>
      <c r="E101" s="44"/>
    </row>
    <row r="102" spans="1:5" x14ac:dyDescent="0.25">
      <c r="A102" s="102">
        <v>44024</v>
      </c>
      <c r="B102" s="103">
        <v>23.92</v>
      </c>
      <c r="C102" s="96"/>
      <c r="D102" s="95"/>
      <c r="E102" s="44"/>
    </row>
    <row r="103" spans="1:5" x14ac:dyDescent="0.25">
      <c r="A103" s="102">
        <v>44023</v>
      </c>
      <c r="B103" s="103">
        <v>22.86</v>
      </c>
      <c r="C103" s="96"/>
      <c r="D103" s="95"/>
      <c r="E103" s="44"/>
    </row>
    <row r="104" spans="1:5" x14ac:dyDescent="0.25">
      <c r="A104" s="102">
        <v>44022</v>
      </c>
      <c r="B104" s="103">
        <v>23.92</v>
      </c>
      <c r="C104" s="96"/>
      <c r="D104" s="95"/>
      <c r="E104" s="44"/>
    </row>
    <row r="105" spans="1:5" x14ac:dyDescent="0.25">
      <c r="A105" s="102">
        <v>44019</v>
      </c>
      <c r="B105" s="103">
        <v>24.16</v>
      </c>
      <c r="C105" s="96"/>
      <c r="D105" s="95"/>
      <c r="E105" s="44"/>
    </row>
    <row r="106" spans="1:5" x14ac:dyDescent="0.25">
      <c r="A106" s="102">
        <v>44018</v>
      </c>
      <c r="B106" s="103">
        <v>24</v>
      </c>
      <c r="C106" s="96"/>
      <c r="D106" s="95"/>
      <c r="E106" s="44"/>
    </row>
    <row r="107" spans="1:5" x14ac:dyDescent="0.25">
      <c r="A107" s="102">
        <v>44017</v>
      </c>
      <c r="B107" s="103">
        <v>25</v>
      </c>
      <c r="C107" s="96"/>
      <c r="D107" s="95"/>
      <c r="E107" s="44"/>
    </row>
    <row r="108" spans="1:5" x14ac:dyDescent="0.25">
      <c r="A108" s="102">
        <v>44016</v>
      </c>
      <c r="B108" s="103">
        <v>25.08</v>
      </c>
      <c r="C108" s="96"/>
      <c r="D108" s="95"/>
      <c r="E108" s="44"/>
    </row>
    <row r="109" spans="1:5" x14ac:dyDescent="0.25">
      <c r="A109" s="102">
        <v>44015</v>
      </c>
      <c r="B109" s="103">
        <v>25.86</v>
      </c>
      <c r="C109" s="96"/>
      <c r="D109" s="95"/>
      <c r="E109" s="44"/>
    </row>
    <row r="110" spans="1:5" x14ac:dyDescent="0.25">
      <c r="A110" s="102">
        <v>44012</v>
      </c>
      <c r="B110" s="103">
        <v>26.1</v>
      </c>
      <c r="C110" s="96"/>
      <c r="D110" s="95"/>
      <c r="E110" s="44"/>
    </row>
    <row r="111" spans="1:5" x14ac:dyDescent="0.25">
      <c r="A111" s="102">
        <v>44011</v>
      </c>
      <c r="B111" s="103">
        <v>26.08</v>
      </c>
      <c r="C111" s="96"/>
      <c r="D111" s="95"/>
      <c r="E111" s="44"/>
    </row>
    <row r="112" spans="1:5" x14ac:dyDescent="0.25">
      <c r="A112" s="102">
        <v>44010</v>
      </c>
      <c r="B112" s="103">
        <v>27.14</v>
      </c>
      <c r="C112" s="96"/>
      <c r="D112" s="95"/>
      <c r="E112" s="44"/>
    </row>
    <row r="113" spans="1:5" x14ac:dyDescent="0.25">
      <c r="A113" s="102">
        <v>44009</v>
      </c>
      <c r="B113" s="103">
        <v>26.86</v>
      </c>
      <c r="C113" s="96"/>
      <c r="D113" s="95"/>
      <c r="E113" s="44"/>
    </row>
    <row r="114" spans="1:5" x14ac:dyDescent="0.25">
      <c r="A114" s="102">
        <v>44008</v>
      </c>
      <c r="B114" s="103">
        <v>25.92</v>
      </c>
      <c r="C114" s="96"/>
      <c r="D114" s="95"/>
      <c r="E114" s="44"/>
    </row>
    <row r="115" spans="1:5" x14ac:dyDescent="0.25">
      <c r="A115" s="102">
        <v>44005</v>
      </c>
      <c r="B115" s="103">
        <v>26.06</v>
      </c>
      <c r="C115" s="96"/>
      <c r="D115" s="95"/>
      <c r="E115" s="44"/>
    </row>
    <row r="116" spans="1:5" x14ac:dyDescent="0.25">
      <c r="A116" s="102">
        <v>44004</v>
      </c>
      <c r="B116" s="103">
        <v>25.54</v>
      </c>
      <c r="C116" s="96"/>
      <c r="D116" s="95"/>
      <c r="E116" s="44"/>
    </row>
    <row r="117" spans="1:5" x14ac:dyDescent="0.25">
      <c r="A117" s="102">
        <v>44003</v>
      </c>
      <c r="B117" s="103">
        <v>26.54</v>
      </c>
      <c r="C117" s="96"/>
      <c r="D117" s="95"/>
      <c r="E117" s="44"/>
    </row>
    <row r="118" spans="1:5" x14ac:dyDescent="0.25">
      <c r="A118" s="102">
        <v>44002</v>
      </c>
      <c r="B118" s="103">
        <v>26.14</v>
      </c>
      <c r="C118" s="96"/>
      <c r="D118" s="95"/>
      <c r="E118" s="44"/>
    </row>
    <row r="119" spans="1:5" x14ac:dyDescent="0.25">
      <c r="A119" s="102">
        <v>43998</v>
      </c>
      <c r="B119" s="103">
        <v>27.64</v>
      </c>
      <c r="C119" s="96"/>
      <c r="D119" s="95"/>
      <c r="E119" s="44"/>
    </row>
    <row r="120" spans="1:5" x14ac:dyDescent="0.25">
      <c r="A120" s="102">
        <v>43997</v>
      </c>
      <c r="B120" s="103">
        <v>28.4</v>
      </c>
      <c r="C120" s="96"/>
      <c r="D120" s="95"/>
      <c r="E120" s="44"/>
    </row>
    <row r="121" spans="1:5" x14ac:dyDescent="0.25">
      <c r="A121" s="102">
        <v>43996</v>
      </c>
      <c r="B121" s="103">
        <v>27.44</v>
      </c>
      <c r="C121" s="96"/>
      <c r="D121" s="95"/>
      <c r="E121" s="44"/>
    </row>
    <row r="122" spans="1:5" x14ac:dyDescent="0.25">
      <c r="A122" s="102">
        <v>43995</v>
      </c>
      <c r="B122" s="103">
        <v>28.04</v>
      </c>
      <c r="C122" s="96"/>
      <c r="D122" s="95"/>
      <c r="E122" s="44"/>
    </row>
    <row r="123" spans="1:5" x14ac:dyDescent="0.25">
      <c r="A123" s="102">
        <v>43994</v>
      </c>
      <c r="B123" s="103">
        <v>28.98</v>
      </c>
      <c r="C123" s="96"/>
      <c r="D123" s="95"/>
      <c r="E123" s="44"/>
    </row>
    <row r="124" spans="1:5" x14ac:dyDescent="0.25">
      <c r="A124" s="102">
        <v>43991</v>
      </c>
      <c r="B124" s="103">
        <v>28.9</v>
      </c>
      <c r="C124" s="96"/>
      <c r="D124" s="95"/>
      <c r="E124" s="44"/>
    </row>
    <row r="125" spans="1:5" x14ac:dyDescent="0.25">
      <c r="A125" s="102">
        <v>43990</v>
      </c>
      <c r="B125" s="103">
        <v>30.2</v>
      </c>
      <c r="C125" s="96"/>
      <c r="D125" s="95"/>
      <c r="E125" s="44"/>
    </row>
    <row r="126" spans="1:5" x14ac:dyDescent="0.25">
      <c r="A126" s="102">
        <v>43989</v>
      </c>
      <c r="B126" s="103">
        <v>30.22</v>
      </c>
      <c r="C126" s="96"/>
      <c r="D126" s="95"/>
      <c r="E126" s="44"/>
    </row>
    <row r="127" spans="1:5" x14ac:dyDescent="0.25">
      <c r="A127" s="102">
        <v>43988</v>
      </c>
      <c r="B127" s="103">
        <v>29.46</v>
      </c>
      <c r="C127" s="96"/>
      <c r="D127" s="95"/>
      <c r="E127" s="44"/>
    </row>
    <row r="128" spans="1:5" x14ac:dyDescent="0.25">
      <c r="A128" s="102">
        <v>43987</v>
      </c>
      <c r="B128" s="103">
        <v>29.44</v>
      </c>
      <c r="C128" s="96"/>
      <c r="D128" s="95"/>
      <c r="E128" s="44"/>
    </row>
    <row r="129" spans="1:5" x14ac:dyDescent="0.25">
      <c r="A129" s="102">
        <v>43984</v>
      </c>
      <c r="B129" s="103">
        <v>28.9</v>
      </c>
      <c r="C129" s="96"/>
      <c r="D129" s="95"/>
      <c r="E129" s="44"/>
    </row>
    <row r="130" spans="1:5" x14ac:dyDescent="0.25">
      <c r="A130" s="102">
        <v>43983</v>
      </c>
      <c r="B130" s="103">
        <v>28.72</v>
      </c>
      <c r="C130" s="96"/>
      <c r="D130" s="95"/>
      <c r="E130" s="44"/>
    </row>
    <row r="131" spans="1:5" x14ac:dyDescent="0.25">
      <c r="A131" s="102">
        <v>43982</v>
      </c>
      <c r="B131" s="103">
        <v>28.7</v>
      </c>
      <c r="C131" s="96"/>
      <c r="D131" s="95"/>
      <c r="E131" s="44"/>
    </row>
    <row r="132" spans="1:5" x14ac:dyDescent="0.25">
      <c r="A132" s="102">
        <v>43981</v>
      </c>
      <c r="B132" s="103">
        <v>26.74</v>
      </c>
      <c r="C132" s="96"/>
      <c r="D132" s="95"/>
      <c r="E132" s="44"/>
    </row>
    <row r="133" spans="1:5" x14ac:dyDescent="0.25">
      <c r="A133" s="102">
        <v>43980</v>
      </c>
      <c r="B133" s="103">
        <v>26.82</v>
      </c>
      <c r="C133" s="96"/>
      <c r="D133" s="95"/>
      <c r="E133" s="44"/>
    </row>
    <row r="134" spans="1:5" x14ac:dyDescent="0.25">
      <c r="A134" s="102">
        <v>43977</v>
      </c>
      <c r="B134" s="103">
        <v>26.24</v>
      </c>
      <c r="C134" s="96"/>
      <c r="D134" s="95"/>
      <c r="E134" s="44"/>
    </row>
    <row r="135" spans="1:5" x14ac:dyDescent="0.25">
      <c r="A135" s="102">
        <v>43976</v>
      </c>
      <c r="B135" s="103">
        <v>26.4</v>
      </c>
      <c r="C135" s="96"/>
      <c r="D135" s="95"/>
      <c r="E135" s="44"/>
    </row>
    <row r="136" spans="1:5" x14ac:dyDescent="0.25">
      <c r="A136" s="102">
        <v>43975</v>
      </c>
      <c r="B136" s="103">
        <v>25.98</v>
      </c>
      <c r="C136" s="96"/>
      <c r="D136" s="95"/>
      <c r="E136" s="44"/>
    </row>
    <row r="137" spans="1:5" x14ac:dyDescent="0.25">
      <c r="A137" s="102">
        <v>43974</v>
      </c>
      <c r="B137" s="103">
        <v>24.14</v>
      </c>
      <c r="C137" s="96"/>
      <c r="D137" s="95"/>
      <c r="E137" s="44"/>
    </row>
    <row r="138" spans="1:5" x14ac:dyDescent="0.25">
      <c r="A138" s="102">
        <v>43973</v>
      </c>
      <c r="B138" s="103">
        <v>22.72</v>
      </c>
      <c r="C138" s="96"/>
      <c r="D138" s="95"/>
      <c r="E138" s="44"/>
    </row>
    <row r="139" spans="1:5" x14ac:dyDescent="0.25">
      <c r="A139" s="102">
        <v>43970</v>
      </c>
      <c r="B139" s="103">
        <v>23.78</v>
      </c>
      <c r="C139" s="96"/>
      <c r="D139" s="95"/>
      <c r="E139" s="44"/>
    </row>
    <row r="140" spans="1:5" x14ac:dyDescent="0.25">
      <c r="A140" s="102">
        <v>43969</v>
      </c>
      <c r="B140" s="103">
        <v>24.2</v>
      </c>
      <c r="C140" s="96"/>
      <c r="D140" s="95"/>
      <c r="E140" s="44"/>
    </row>
    <row r="141" spans="1:5" x14ac:dyDescent="0.25">
      <c r="A141" s="102">
        <v>43968</v>
      </c>
      <c r="B141" s="103">
        <v>26.38</v>
      </c>
      <c r="C141" s="96"/>
      <c r="D141" s="95"/>
      <c r="E141" s="44"/>
    </row>
    <row r="142" spans="1:5" x14ac:dyDescent="0.25">
      <c r="A142" s="102">
        <v>43967</v>
      </c>
      <c r="B142" s="103">
        <v>26.68</v>
      </c>
      <c r="C142" s="96"/>
      <c r="D142" s="95"/>
      <c r="E142" s="44"/>
    </row>
    <row r="143" spans="1:5" x14ac:dyDescent="0.25">
      <c r="A143" s="102">
        <v>43966</v>
      </c>
      <c r="B143" s="103">
        <v>26.62</v>
      </c>
      <c r="C143" s="96"/>
      <c r="D143" s="95"/>
      <c r="E143" s="44"/>
    </row>
    <row r="144" spans="1:5" x14ac:dyDescent="0.25">
      <c r="A144" s="102">
        <v>43963</v>
      </c>
      <c r="B144" s="103">
        <v>23.64</v>
      </c>
      <c r="C144" s="96"/>
      <c r="D144" s="95"/>
      <c r="E144" s="44"/>
    </row>
    <row r="145" spans="1:5" x14ac:dyDescent="0.25">
      <c r="A145" s="102">
        <v>43962</v>
      </c>
      <c r="B145" s="103">
        <v>23.22</v>
      </c>
      <c r="C145" s="96"/>
      <c r="D145" s="95"/>
      <c r="E145" s="44"/>
    </row>
    <row r="146" spans="1:5" x14ac:dyDescent="0.25">
      <c r="A146" s="102">
        <v>43961</v>
      </c>
      <c r="B146" s="103">
        <v>26.18</v>
      </c>
      <c r="C146" s="96"/>
      <c r="D146" s="95"/>
      <c r="E146" s="44"/>
    </row>
    <row r="147" spans="1:5" x14ac:dyDescent="0.25">
      <c r="A147" s="102">
        <v>43960</v>
      </c>
      <c r="B147" s="103">
        <v>25</v>
      </c>
      <c r="C147" s="96"/>
      <c r="D147" s="95"/>
      <c r="E147" s="44"/>
    </row>
    <row r="148" spans="1:5" x14ac:dyDescent="0.25">
      <c r="A148" s="102">
        <v>43959</v>
      </c>
      <c r="B148" s="103">
        <v>25.96</v>
      </c>
      <c r="C148" s="96"/>
      <c r="D148" s="95"/>
      <c r="E148" s="44"/>
    </row>
    <row r="149" spans="1:5" x14ac:dyDescent="0.25">
      <c r="A149" s="102">
        <v>43956</v>
      </c>
      <c r="B149" s="103">
        <v>27.3</v>
      </c>
      <c r="C149" s="96"/>
      <c r="D149" s="95"/>
      <c r="E149" s="44"/>
    </row>
    <row r="150" spans="1:5" x14ac:dyDescent="0.25">
      <c r="A150" s="102">
        <v>43955</v>
      </c>
      <c r="B150" s="103">
        <v>28.68</v>
      </c>
      <c r="C150" s="96"/>
      <c r="D150" s="95"/>
      <c r="E150" s="44"/>
    </row>
    <row r="151" spans="1:5" x14ac:dyDescent="0.25">
      <c r="A151" s="102">
        <v>43954</v>
      </c>
      <c r="B151" s="103">
        <v>29.6</v>
      </c>
      <c r="C151" s="96"/>
      <c r="D151" s="95"/>
      <c r="E151" s="44"/>
    </row>
    <row r="152" spans="1:5" x14ac:dyDescent="0.25">
      <c r="A152" s="102">
        <v>43953</v>
      </c>
      <c r="B152" s="103">
        <v>28.54</v>
      </c>
      <c r="C152" s="96"/>
      <c r="D152" s="95"/>
      <c r="E152" s="44"/>
    </row>
    <row r="153" spans="1:5" x14ac:dyDescent="0.25">
      <c r="A153" s="102">
        <v>43952</v>
      </c>
      <c r="B153" s="103">
        <v>28.88</v>
      </c>
      <c r="C153" s="96"/>
      <c r="D153" s="95"/>
      <c r="E153" s="44"/>
    </row>
    <row r="154" spans="1:5" x14ac:dyDescent="0.25">
      <c r="A154" s="102">
        <v>43949</v>
      </c>
      <c r="B154" s="103">
        <v>28.76</v>
      </c>
      <c r="C154" s="96"/>
      <c r="D154" s="95"/>
      <c r="E154" s="44"/>
    </row>
    <row r="155" spans="1:5" x14ac:dyDescent="0.25">
      <c r="A155" s="102">
        <v>43948</v>
      </c>
      <c r="B155" s="103">
        <v>28.1</v>
      </c>
      <c r="C155" s="96"/>
      <c r="D155" s="95"/>
      <c r="E155" s="44"/>
    </row>
    <row r="156" spans="1:5" x14ac:dyDescent="0.25">
      <c r="A156" s="102">
        <v>43947</v>
      </c>
      <c r="B156" s="103">
        <v>27.02</v>
      </c>
      <c r="C156" s="96"/>
      <c r="D156" s="95"/>
      <c r="E156" s="44"/>
    </row>
    <row r="157" spans="1:5" x14ac:dyDescent="0.25">
      <c r="A157" s="102">
        <v>43946</v>
      </c>
      <c r="B157" s="103">
        <v>26.28</v>
      </c>
      <c r="C157" s="96"/>
      <c r="D157" s="95"/>
      <c r="E157" s="44"/>
    </row>
    <row r="158" spans="1:5" x14ac:dyDescent="0.25">
      <c r="A158" s="102">
        <v>43945</v>
      </c>
      <c r="B158" s="103">
        <v>27.34</v>
      </c>
      <c r="C158" s="96"/>
      <c r="D158" s="95"/>
      <c r="E158" s="44"/>
    </row>
    <row r="159" spans="1:5" x14ac:dyDescent="0.25">
      <c r="A159" s="102">
        <v>43942</v>
      </c>
      <c r="B159" s="103">
        <v>28.1</v>
      </c>
      <c r="C159" s="96"/>
      <c r="D159" s="95"/>
      <c r="E159" s="44"/>
    </row>
    <row r="160" spans="1:5" x14ac:dyDescent="0.25">
      <c r="A160" s="102">
        <v>43940</v>
      </c>
      <c r="B160" s="103">
        <v>26.08</v>
      </c>
      <c r="C160" s="96"/>
      <c r="D160" s="95"/>
      <c r="E160" s="44"/>
    </row>
    <row r="161" spans="1:5" x14ac:dyDescent="0.25">
      <c r="A161" s="102">
        <v>43939</v>
      </c>
      <c r="B161" s="103">
        <v>25.12</v>
      </c>
      <c r="C161" s="96"/>
      <c r="D161" s="95"/>
      <c r="E161" s="44"/>
    </row>
    <row r="162" spans="1:5" x14ac:dyDescent="0.25">
      <c r="A162" s="102">
        <v>43938</v>
      </c>
      <c r="B162" s="103">
        <v>26.18</v>
      </c>
      <c r="C162" s="96"/>
      <c r="D162" s="95"/>
      <c r="E162" s="44"/>
    </row>
    <row r="163" spans="1:5" x14ac:dyDescent="0.25">
      <c r="A163" s="102">
        <v>43935</v>
      </c>
      <c r="B163" s="103">
        <v>27.9</v>
      </c>
      <c r="C163" s="96"/>
      <c r="D163" s="95"/>
      <c r="E163" s="44"/>
    </row>
    <row r="164" spans="1:5" x14ac:dyDescent="0.25">
      <c r="A164" s="102">
        <v>43934</v>
      </c>
      <c r="B164" s="103">
        <v>27.64</v>
      </c>
      <c r="C164" s="96"/>
      <c r="D164" s="95"/>
      <c r="E164" s="44"/>
    </row>
    <row r="165" spans="1:5" x14ac:dyDescent="0.25">
      <c r="A165" s="102">
        <v>43933</v>
      </c>
      <c r="B165" s="103">
        <v>26.86</v>
      </c>
      <c r="C165" s="96"/>
      <c r="D165" s="95"/>
      <c r="E165" s="44"/>
    </row>
    <row r="166" spans="1:5" x14ac:dyDescent="0.25">
      <c r="A166" s="102">
        <v>43932</v>
      </c>
      <c r="B166" s="103">
        <v>26.9</v>
      </c>
      <c r="C166" s="96"/>
      <c r="D166" s="95"/>
      <c r="E166" s="44"/>
    </row>
    <row r="167" spans="1:5" x14ac:dyDescent="0.25">
      <c r="A167" s="102">
        <v>43931</v>
      </c>
      <c r="B167" s="103">
        <v>28.12</v>
      </c>
      <c r="C167" s="96"/>
      <c r="D167" s="95"/>
      <c r="E167" s="44"/>
    </row>
    <row r="168" spans="1:5" x14ac:dyDescent="0.25">
      <c r="A168" s="102">
        <v>43928</v>
      </c>
      <c r="B168" s="103">
        <v>27.48</v>
      </c>
      <c r="C168" s="96"/>
      <c r="D168" s="95"/>
      <c r="E168" s="44"/>
    </row>
    <row r="169" spans="1:5" x14ac:dyDescent="0.25">
      <c r="A169" s="102">
        <v>43927</v>
      </c>
      <c r="B169" s="103">
        <v>28.16</v>
      </c>
      <c r="C169" s="96"/>
      <c r="D169" s="95"/>
      <c r="E169" s="44"/>
    </row>
    <row r="170" spans="1:5" x14ac:dyDescent="0.25">
      <c r="A170" s="102">
        <v>43926</v>
      </c>
      <c r="B170" s="103">
        <v>28.98</v>
      </c>
      <c r="C170" s="96"/>
      <c r="D170" s="95"/>
      <c r="E170" s="44"/>
    </row>
    <row r="171" spans="1:5" x14ac:dyDescent="0.25">
      <c r="A171" s="102">
        <v>43925</v>
      </c>
      <c r="B171" s="103">
        <v>29.42</v>
      </c>
      <c r="C171" s="96"/>
      <c r="D171" s="95"/>
      <c r="E171" s="44"/>
    </row>
    <row r="172" spans="1:5" x14ac:dyDescent="0.25">
      <c r="A172" s="102">
        <v>43924</v>
      </c>
      <c r="B172" s="103">
        <v>30.14</v>
      </c>
      <c r="C172" s="96"/>
      <c r="D172" s="95"/>
      <c r="E172" s="44"/>
    </row>
    <row r="173" spans="1:5" x14ac:dyDescent="0.25">
      <c r="A173" s="102">
        <v>43921</v>
      </c>
      <c r="B173" s="103">
        <v>28.6</v>
      </c>
      <c r="C173" s="96"/>
      <c r="D173" s="95"/>
      <c r="E173" s="44"/>
    </row>
    <row r="174" spans="1:5" x14ac:dyDescent="0.25">
      <c r="A174" s="102">
        <v>43920</v>
      </c>
      <c r="B174" s="103">
        <v>29.78</v>
      </c>
      <c r="C174" s="96"/>
      <c r="D174" s="95"/>
      <c r="E174" s="44"/>
    </row>
    <row r="175" spans="1:5" x14ac:dyDescent="0.25">
      <c r="A175" s="102">
        <v>43919</v>
      </c>
      <c r="B175" s="103">
        <v>30.58</v>
      </c>
      <c r="C175" s="96"/>
      <c r="D175" s="95"/>
      <c r="E175" s="44"/>
    </row>
    <row r="176" spans="1:5" x14ac:dyDescent="0.25">
      <c r="A176" s="102">
        <v>43918</v>
      </c>
      <c r="B176" s="103">
        <v>29.98</v>
      </c>
      <c r="C176" s="96"/>
      <c r="D176" s="95"/>
      <c r="E176" s="44"/>
    </row>
    <row r="177" spans="1:5" x14ac:dyDescent="0.25">
      <c r="A177" s="102">
        <v>43917</v>
      </c>
      <c r="B177" s="103">
        <v>30.94</v>
      </c>
      <c r="C177" s="96"/>
      <c r="D177" s="95"/>
      <c r="E177" s="44"/>
    </row>
    <row r="178" spans="1:5" x14ac:dyDescent="0.25">
      <c r="A178" s="102">
        <v>43914</v>
      </c>
      <c r="B178" s="103">
        <v>31.46</v>
      </c>
      <c r="C178" s="96"/>
      <c r="D178" s="95"/>
      <c r="E178" s="44"/>
    </row>
    <row r="179" spans="1:5" x14ac:dyDescent="0.25">
      <c r="A179" s="102">
        <v>43913</v>
      </c>
      <c r="B179" s="103">
        <v>30.92</v>
      </c>
      <c r="C179" s="96"/>
      <c r="D179" s="95"/>
      <c r="E179" s="44"/>
    </row>
    <row r="180" spans="1:5" x14ac:dyDescent="0.25">
      <c r="A180" s="102">
        <v>43912</v>
      </c>
      <c r="B180" s="103">
        <v>31.84</v>
      </c>
      <c r="C180" s="96"/>
      <c r="D180" s="95"/>
      <c r="E180" s="44"/>
    </row>
    <row r="181" spans="1:5" x14ac:dyDescent="0.25">
      <c r="A181" s="102">
        <v>43911</v>
      </c>
      <c r="B181" s="103">
        <v>32.159999999999997</v>
      </c>
      <c r="C181" s="96"/>
      <c r="D181" s="95"/>
      <c r="E181" s="44"/>
    </row>
    <row r="182" spans="1:5" x14ac:dyDescent="0.25">
      <c r="A182" s="102">
        <v>43910</v>
      </c>
      <c r="B182" s="103">
        <v>30.66</v>
      </c>
      <c r="C182" s="96"/>
      <c r="D182" s="95"/>
      <c r="E182" s="44"/>
    </row>
    <row r="183" spans="1:5" x14ac:dyDescent="0.25">
      <c r="A183" s="102">
        <v>43907</v>
      </c>
      <c r="B183" s="103">
        <v>31.56</v>
      </c>
      <c r="C183" s="96"/>
      <c r="D183" s="95"/>
      <c r="E183" s="44"/>
    </row>
    <row r="184" spans="1:5" x14ac:dyDescent="0.25">
      <c r="A184" s="102">
        <v>43906</v>
      </c>
      <c r="B184" s="103">
        <v>32.020000000000003</v>
      </c>
      <c r="C184" s="96"/>
      <c r="D184" s="95"/>
      <c r="E184" s="44"/>
    </row>
    <row r="185" spans="1:5" x14ac:dyDescent="0.25">
      <c r="A185" s="102">
        <v>43905</v>
      </c>
      <c r="B185" s="103">
        <v>31.3</v>
      </c>
      <c r="C185" s="96"/>
      <c r="D185" s="95"/>
      <c r="E185" s="44"/>
    </row>
    <row r="186" spans="1:5" x14ac:dyDescent="0.25">
      <c r="A186" s="102">
        <v>43904</v>
      </c>
      <c r="B186" s="103">
        <v>32.76</v>
      </c>
      <c r="C186" s="96"/>
      <c r="D186" s="95"/>
      <c r="E186" s="44"/>
    </row>
    <row r="187" spans="1:5" x14ac:dyDescent="0.25">
      <c r="A187" s="102">
        <v>43900</v>
      </c>
      <c r="B187" s="103">
        <v>33.14</v>
      </c>
      <c r="C187" s="96"/>
      <c r="D187" s="95"/>
      <c r="E187" s="44"/>
    </row>
    <row r="188" spans="1:5" x14ac:dyDescent="0.25">
      <c r="A188" s="102">
        <v>43899</v>
      </c>
      <c r="B188" s="103">
        <v>33.799999999999997</v>
      </c>
      <c r="C188" s="96"/>
      <c r="D188" s="95"/>
      <c r="E188" s="44"/>
    </row>
    <row r="189" spans="1:5" x14ac:dyDescent="0.25">
      <c r="A189" s="102">
        <v>43898</v>
      </c>
      <c r="B189" s="103">
        <v>33.119999999999997</v>
      </c>
      <c r="C189" s="96"/>
      <c r="D189" s="95"/>
      <c r="E189" s="44"/>
    </row>
    <row r="190" spans="1:5" x14ac:dyDescent="0.25">
      <c r="A190" s="102">
        <v>43897</v>
      </c>
      <c r="B190" s="103">
        <v>32.32</v>
      </c>
      <c r="C190" s="96"/>
      <c r="D190" s="95"/>
      <c r="E190" s="44"/>
    </row>
    <row r="191" spans="1:5" x14ac:dyDescent="0.25">
      <c r="A191" s="102">
        <v>43896</v>
      </c>
      <c r="B191" s="103">
        <v>33.159999999999997</v>
      </c>
      <c r="C191" s="96"/>
      <c r="D191" s="95"/>
      <c r="E191" s="44"/>
    </row>
    <row r="192" spans="1:5" x14ac:dyDescent="0.25">
      <c r="A192" s="102">
        <v>43893</v>
      </c>
      <c r="B192" s="103">
        <v>34.5</v>
      </c>
      <c r="C192" s="96"/>
      <c r="D192" s="95"/>
      <c r="E192" s="44"/>
    </row>
    <row r="193" spans="1:5" x14ac:dyDescent="0.25">
      <c r="A193" s="102">
        <v>43892</v>
      </c>
      <c r="B193" s="103">
        <v>34.020000000000003</v>
      </c>
      <c r="C193" s="96"/>
      <c r="D193" s="95"/>
      <c r="E193" s="44"/>
    </row>
    <row r="194" spans="1:5" x14ac:dyDescent="0.25">
      <c r="A194" s="102">
        <v>43891</v>
      </c>
      <c r="B194" s="103">
        <v>33.119999999999997</v>
      </c>
      <c r="C194" s="96"/>
      <c r="D194" s="95"/>
      <c r="E194" s="44"/>
    </row>
    <row r="195" spans="1:5" x14ac:dyDescent="0.25">
      <c r="A195" s="102">
        <v>43890</v>
      </c>
      <c r="B195" s="103">
        <v>32.9</v>
      </c>
      <c r="C195" s="96"/>
      <c r="D195" s="95"/>
      <c r="E195" s="44"/>
    </row>
    <row r="196" spans="1:5" x14ac:dyDescent="0.25">
      <c r="A196" s="102">
        <v>43889</v>
      </c>
      <c r="B196" s="103">
        <v>31.4</v>
      </c>
      <c r="C196" s="96"/>
      <c r="D196" s="95"/>
      <c r="E196" s="44"/>
    </row>
    <row r="197" spans="1:5" x14ac:dyDescent="0.25">
      <c r="A197" s="102">
        <v>43886</v>
      </c>
      <c r="B197" s="103">
        <v>30.84</v>
      </c>
      <c r="C197" s="96"/>
      <c r="D197" s="95"/>
      <c r="E197" s="44"/>
    </row>
    <row r="198" spans="1:5" x14ac:dyDescent="0.25">
      <c r="A198" s="102">
        <v>43885</v>
      </c>
      <c r="B198" s="103">
        <v>31.5</v>
      </c>
      <c r="C198" s="96"/>
      <c r="D198" s="95"/>
      <c r="E198" s="44"/>
    </row>
    <row r="199" spans="1:5" x14ac:dyDescent="0.25">
      <c r="A199" s="102">
        <v>43884</v>
      </c>
      <c r="B199" s="103">
        <v>32.54</v>
      </c>
      <c r="C199" s="96"/>
      <c r="D199" s="95"/>
      <c r="E199" s="44"/>
    </row>
    <row r="200" spans="1:5" x14ac:dyDescent="0.25">
      <c r="A200" s="102">
        <v>43883</v>
      </c>
      <c r="B200" s="103">
        <v>26.16</v>
      </c>
      <c r="C200" s="96"/>
      <c r="D200" s="95"/>
      <c r="E200" s="44"/>
    </row>
    <row r="201" spans="1:5" x14ac:dyDescent="0.25">
      <c r="A201" s="102">
        <v>43882</v>
      </c>
      <c r="B201" s="103">
        <v>25.78</v>
      </c>
      <c r="C201" s="96"/>
      <c r="D201" s="95"/>
      <c r="E201" s="44"/>
    </row>
    <row r="202" spans="1:5" x14ac:dyDescent="0.25">
      <c r="A202" s="102">
        <v>43879</v>
      </c>
      <c r="B202" s="103">
        <v>26.28</v>
      </c>
      <c r="C202" s="96"/>
      <c r="D202" s="95"/>
      <c r="E202" s="44"/>
    </row>
    <row r="203" spans="1:5" x14ac:dyDescent="0.25">
      <c r="A203" s="102">
        <v>43878</v>
      </c>
      <c r="B203" s="103">
        <v>27.28</v>
      </c>
      <c r="C203" s="96"/>
      <c r="D203" s="95"/>
      <c r="E203" s="44"/>
    </row>
    <row r="204" spans="1:5" x14ac:dyDescent="0.25">
      <c r="A204" s="102">
        <v>43877</v>
      </c>
      <c r="B204" s="103">
        <v>27.4</v>
      </c>
      <c r="C204" s="96"/>
      <c r="D204" s="95"/>
      <c r="E204" s="44"/>
    </row>
    <row r="205" spans="1:5" x14ac:dyDescent="0.25">
      <c r="A205" s="102">
        <v>43876</v>
      </c>
      <c r="B205" s="103">
        <v>29.3</v>
      </c>
      <c r="C205" s="96"/>
      <c r="D205" s="95"/>
      <c r="E205" s="44"/>
    </row>
    <row r="206" spans="1:5" x14ac:dyDescent="0.25">
      <c r="A206" s="102">
        <v>43875</v>
      </c>
      <c r="B206" s="103">
        <v>28.26</v>
      </c>
      <c r="C206" s="96"/>
      <c r="D206" s="95"/>
      <c r="E206" s="44"/>
    </row>
    <row r="207" spans="1:5" x14ac:dyDescent="0.25">
      <c r="A207" s="102">
        <v>43872</v>
      </c>
      <c r="B207" s="103">
        <v>27.82</v>
      </c>
      <c r="C207" s="96"/>
      <c r="D207" s="95"/>
      <c r="E207" s="44"/>
    </row>
    <row r="208" spans="1:5" x14ac:dyDescent="0.25">
      <c r="A208" s="102">
        <v>43871</v>
      </c>
      <c r="B208" s="103">
        <v>29.18</v>
      </c>
      <c r="C208" s="96"/>
      <c r="D208" s="95"/>
      <c r="E208" s="44"/>
    </row>
    <row r="209" spans="1:5" x14ac:dyDescent="0.25">
      <c r="A209" s="102">
        <v>43870</v>
      </c>
      <c r="B209" s="103">
        <v>28.86</v>
      </c>
      <c r="C209" s="96"/>
      <c r="D209" s="95"/>
      <c r="E209" s="44"/>
    </row>
    <row r="210" spans="1:5" x14ac:dyDescent="0.25">
      <c r="A210" s="102">
        <v>43869</v>
      </c>
      <c r="B210" s="103">
        <v>28.02</v>
      </c>
      <c r="C210" s="96"/>
      <c r="D210" s="95"/>
      <c r="E210" s="44"/>
    </row>
    <row r="211" spans="1:5" x14ac:dyDescent="0.25">
      <c r="A211" s="102">
        <v>43868</v>
      </c>
      <c r="B211" s="103">
        <v>29.74</v>
      </c>
      <c r="C211" s="96"/>
      <c r="D211" s="95"/>
      <c r="E211" s="44"/>
    </row>
    <row r="212" spans="1:5" x14ac:dyDescent="0.25">
      <c r="A212" s="102">
        <v>43865</v>
      </c>
      <c r="B212" s="103">
        <v>30.52</v>
      </c>
      <c r="C212" s="96"/>
      <c r="D212" s="95"/>
      <c r="E212" s="44"/>
    </row>
    <row r="213" spans="1:5" x14ac:dyDescent="0.25">
      <c r="A213" s="102">
        <v>43864</v>
      </c>
      <c r="B213" s="103">
        <v>30.88</v>
      </c>
      <c r="C213" s="96"/>
      <c r="D213" s="95"/>
      <c r="E213" s="44"/>
    </row>
    <row r="214" spans="1:5" x14ac:dyDescent="0.25">
      <c r="A214" s="102">
        <v>43863</v>
      </c>
      <c r="B214" s="103">
        <v>31.94</v>
      </c>
      <c r="C214" s="96"/>
      <c r="D214" s="95"/>
      <c r="E214" s="44"/>
    </row>
    <row r="215" spans="1:5" x14ac:dyDescent="0.25">
      <c r="A215" s="102">
        <v>43862</v>
      </c>
      <c r="B215" s="103">
        <v>31.16</v>
      </c>
      <c r="C215" s="96"/>
      <c r="D215" s="95"/>
      <c r="E215" s="44"/>
    </row>
    <row r="216" spans="1:5" x14ac:dyDescent="0.25">
      <c r="A216" s="102">
        <v>43861</v>
      </c>
      <c r="B216" s="103">
        <v>30.02</v>
      </c>
      <c r="C216" s="96"/>
      <c r="D216" s="95"/>
      <c r="E216" s="44"/>
    </row>
    <row r="217" spans="1:5" x14ac:dyDescent="0.25">
      <c r="A217" s="102">
        <v>43858</v>
      </c>
      <c r="B217" s="103">
        <v>30.6</v>
      </c>
      <c r="C217" s="96"/>
      <c r="D217" s="95"/>
      <c r="E217" s="44"/>
    </row>
    <row r="218" spans="1:5" x14ac:dyDescent="0.25">
      <c r="A218" s="102">
        <v>43857</v>
      </c>
      <c r="B218" s="103">
        <v>29.74</v>
      </c>
      <c r="C218" s="96"/>
      <c r="D218" s="95"/>
      <c r="E218" s="44"/>
    </row>
    <row r="219" spans="1:5" x14ac:dyDescent="0.25">
      <c r="A219" s="102">
        <v>43856</v>
      </c>
      <c r="B219" s="103">
        <v>31.1</v>
      </c>
      <c r="C219" s="96"/>
      <c r="D219" s="95"/>
      <c r="E219" s="44"/>
    </row>
    <row r="220" spans="1:5" x14ac:dyDescent="0.25">
      <c r="A220" s="102">
        <v>43855</v>
      </c>
      <c r="B220" s="103">
        <v>29.64</v>
      </c>
      <c r="C220" s="96"/>
      <c r="D220" s="95"/>
      <c r="E220" s="44"/>
    </row>
    <row r="221" spans="1:5" x14ac:dyDescent="0.25">
      <c r="A221" s="102">
        <v>43854</v>
      </c>
      <c r="B221" s="103">
        <v>32.36</v>
      </c>
      <c r="C221" s="96"/>
      <c r="D221" s="95"/>
      <c r="E221" s="44"/>
    </row>
    <row r="222" spans="1:5" x14ac:dyDescent="0.25">
      <c r="A222" s="102">
        <v>43851</v>
      </c>
      <c r="B222" s="103">
        <v>32.299999999999997</v>
      </c>
      <c r="C222" s="96"/>
      <c r="D222" s="95"/>
      <c r="E222" s="44"/>
    </row>
    <row r="223" spans="1:5" x14ac:dyDescent="0.25">
      <c r="A223" s="102">
        <v>43850</v>
      </c>
      <c r="B223" s="103">
        <v>33.74</v>
      </c>
      <c r="C223" s="96"/>
      <c r="D223" s="95"/>
      <c r="E223" s="44"/>
    </row>
    <row r="224" spans="1:5" x14ac:dyDescent="0.25">
      <c r="A224" s="102">
        <v>43849</v>
      </c>
      <c r="B224" s="103">
        <v>33.200000000000003</v>
      </c>
      <c r="C224" s="96"/>
      <c r="D224" s="95"/>
      <c r="E224" s="44"/>
    </row>
    <row r="225" spans="1:5" x14ac:dyDescent="0.25">
      <c r="A225" s="102">
        <v>43848</v>
      </c>
      <c r="B225" s="103">
        <v>32.840000000000003</v>
      </c>
      <c r="C225" s="96"/>
      <c r="D225" s="95"/>
      <c r="E225" s="44"/>
    </row>
    <row r="226" spans="1:5" x14ac:dyDescent="0.25">
      <c r="A226" s="102">
        <v>43847</v>
      </c>
      <c r="B226" s="103">
        <v>35.04</v>
      </c>
      <c r="C226" s="96"/>
      <c r="D226" s="95"/>
      <c r="E226" s="44"/>
    </row>
    <row r="227" spans="1:5" x14ac:dyDescent="0.25">
      <c r="A227" s="102">
        <v>43843</v>
      </c>
      <c r="B227" s="103">
        <v>33.86</v>
      </c>
      <c r="C227" s="96"/>
      <c r="D227" s="95"/>
      <c r="E227" s="44"/>
    </row>
    <row r="228" spans="1:5" x14ac:dyDescent="0.25">
      <c r="A228" s="102">
        <v>43842</v>
      </c>
      <c r="B228" s="103">
        <v>32.68</v>
      </c>
      <c r="C228" s="96"/>
      <c r="D228" s="95"/>
      <c r="E228" s="44"/>
    </row>
    <row r="229" spans="1:5" x14ac:dyDescent="0.25">
      <c r="A229" s="102">
        <v>43841</v>
      </c>
      <c r="B229" s="103">
        <v>32.58</v>
      </c>
      <c r="C229" s="96"/>
      <c r="D229" s="95"/>
      <c r="E229" s="44"/>
    </row>
    <row r="230" spans="1:5" x14ac:dyDescent="0.25">
      <c r="A230" s="102">
        <v>43840</v>
      </c>
      <c r="B230" s="103">
        <v>32.36</v>
      </c>
      <c r="C230" s="96"/>
      <c r="D230" s="95"/>
      <c r="E230" s="44"/>
    </row>
    <row r="231" spans="1:5" x14ac:dyDescent="0.25">
      <c r="A231" s="102">
        <v>43837</v>
      </c>
      <c r="B231" s="103">
        <v>33.14</v>
      </c>
      <c r="C231" s="96"/>
      <c r="D231" s="95"/>
      <c r="E231" s="44"/>
    </row>
    <row r="232" spans="1:5" x14ac:dyDescent="0.25">
      <c r="A232" s="102">
        <v>43836</v>
      </c>
      <c r="B232" s="103">
        <v>32.979999999999997</v>
      </c>
      <c r="C232" s="96"/>
      <c r="D232" s="95"/>
      <c r="E232" s="44"/>
    </row>
    <row r="233" spans="1:5" x14ac:dyDescent="0.25">
      <c r="A233" s="102">
        <v>43835</v>
      </c>
      <c r="B233" s="103">
        <v>32.04</v>
      </c>
      <c r="C233" s="96"/>
      <c r="D233" s="95"/>
      <c r="E233" s="44"/>
    </row>
    <row r="234" spans="1:5" x14ac:dyDescent="0.25">
      <c r="A234" s="102">
        <v>43834</v>
      </c>
      <c r="B234" s="103">
        <v>33.479999999999997</v>
      </c>
      <c r="C234" s="96"/>
      <c r="D234" s="95"/>
      <c r="E234" s="44"/>
    </row>
    <row r="235" spans="1:5" x14ac:dyDescent="0.25">
      <c r="A235" s="102">
        <v>43833</v>
      </c>
      <c r="B235" s="103">
        <v>33.04</v>
      </c>
      <c r="C235" s="96"/>
      <c r="D235" s="95"/>
      <c r="E235" s="44"/>
    </row>
    <row r="236" spans="1:5" x14ac:dyDescent="0.25">
      <c r="A236" s="102">
        <v>43830</v>
      </c>
      <c r="B236" s="103">
        <v>33.08</v>
      </c>
      <c r="C236" s="96"/>
      <c r="D236" s="95"/>
      <c r="E236" s="44"/>
    </row>
    <row r="237" spans="1:5" x14ac:dyDescent="0.25">
      <c r="A237" s="102">
        <v>43829</v>
      </c>
      <c r="B237" s="103">
        <v>33.479999999999997</v>
      </c>
      <c r="C237" s="96"/>
      <c r="D237" s="95"/>
      <c r="E237" s="44"/>
    </row>
    <row r="238" spans="1:5" x14ac:dyDescent="0.25">
      <c r="A238" s="102">
        <v>43828</v>
      </c>
      <c r="B238" s="103">
        <v>32.72</v>
      </c>
      <c r="C238" s="96"/>
      <c r="D238" s="95"/>
      <c r="E238" s="44"/>
    </row>
    <row r="239" spans="1:5" x14ac:dyDescent="0.25">
      <c r="A239" s="102">
        <v>43827</v>
      </c>
      <c r="B239" s="103">
        <v>33.54</v>
      </c>
      <c r="C239" s="96"/>
      <c r="D239" s="95"/>
      <c r="E239" s="44"/>
    </row>
    <row r="240" spans="1:5" x14ac:dyDescent="0.25">
      <c r="A240" s="102">
        <v>43826</v>
      </c>
      <c r="B240" s="103">
        <v>34.840000000000003</v>
      </c>
      <c r="C240" s="96"/>
      <c r="D240" s="95"/>
      <c r="E240" s="44"/>
    </row>
    <row r="241" spans="1:5" x14ac:dyDescent="0.25">
      <c r="A241" s="102">
        <v>43823</v>
      </c>
      <c r="B241" s="103">
        <v>35.6</v>
      </c>
      <c r="C241" s="96"/>
      <c r="D241" s="95"/>
      <c r="E241" s="44"/>
    </row>
    <row r="242" spans="1:5" x14ac:dyDescent="0.25">
      <c r="A242" s="102">
        <v>43822</v>
      </c>
      <c r="B242" s="103">
        <v>34</v>
      </c>
      <c r="C242" s="96"/>
      <c r="D242" s="95"/>
      <c r="E242" s="44"/>
    </row>
    <row r="243" spans="1:5" x14ac:dyDescent="0.25">
      <c r="A243" s="102">
        <v>43821</v>
      </c>
      <c r="B243" s="103">
        <v>33.54</v>
      </c>
      <c r="C243" s="96"/>
      <c r="D243" s="95"/>
      <c r="E243" s="44"/>
    </row>
    <row r="244" spans="1:5" x14ac:dyDescent="0.25">
      <c r="A244" s="102">
        <v>43820</v>
      </c>
      <c r="B244" s="103">
        <v>33.020000000000003</v>
      </c>
      <c r="C244" s="96"/>
      <c r="D244" s="95"/>
      <c r="E244" s="44"/>
    </row>
    <row r="245" spans="1:5" x14ac:dyDescent="0.25">
      <c r="A245" s="102">
        <v>43819</v>
      </c>
      <c r="B245" s="103">
        <v>32.96</v>
      </c>
      <c r="C245" s="96"/>
      <c r="D245" s="95"/>
      <c r="E245" s="44"/>
    </row>
    <row r="246" spans="1:5" x14ac:dyDescent="0.25">
      <c r="A246" s="102">
        <v>43816</v>
      </c>
      <c r="B246" s="103">
        <v>30</v>
      </c>
      <c r="C246" s="96"/>
      <c r="D246" s="95"/>
      <c r="E246" s="44"/>
    </row>
    <row r="247" spans="1:5" x14ac:dyDescent="0.25">
      <c r="A247" s="102">
        <v>43815</v>
      </c>
      <c r="B247" s="103">
        <v>28.54</v>
      </c>
      <c r="C247" s="96"/>
      <c r="D247" s="95"/>
      <c r="E247" s="44"/>
    </row>
    <row r="248" spans="1:5" x14ac:dyDescent="0.25">
      <c r="A248" s="102">
        <v>43814</v>
      </c>
      <c r="B248" s="103">
        <v>28.48</v>
      </c>
      <c r="C248" s="96"/>
      <c r="D248" s="95"/>
      <c r="E248" s="44"/>
    </row>
    <row r="249" spans="1:5" x14ac:dyDescent="0.25">
      <c r="A249" s="102">
        <v>43813</v>
      </c>
      <c r="B249" s="103">
        <v>31</v>
      </c>
      <c r="C249" s="96"/>
      <c r="D249" s="95"/>
      <c r="E249" s="44"/>
    </row>
    <row r="250" spans="1:5" x14ac:dyDescent="0.25">
      <c r="A250" s="102">
        <v>43812</v>
      </c>
      <c r="B250" s="103">
        <v>31.2</v>
      </c>
      <c r="C250" s="96"/>
      <c r="D250" s="95"/>
      <c r="E250" s="44"/>
    </row>
    <row r="251" spans="1:5" x14ac:dyDescent="0.25">
      <c r="A251" s="102">
        <v>43809</v>
      </c>
      <c r="B251" s="103">
        <v>30.48</v>
      </c>
      <c r="C251" s="96"/>
      <c r="D251" s="95"/>
      <c r="E251" s="44"/>
    </row>
    <row r="252" spans="1:5" x14ac:dyDescent="0.25">
      <c r="A252" s="102">
        <v>43808</v>
      </c>
      <c r="B252" s="103">
        <v>30.22</v>
      </c>
      <c r="C252" s="96"/>
      <c r="D252" s="95"/>
      <c r="E252" s="44"/>
    </row>
    <row r="253" spans="1:5" x14ac:dyDescent="0.25">
      <c r="A253" s="102">
        <v>43807</v>
      </c>
      <c r="B253" s="103">
        <v>33.380000000000003</v>
      </c>
      <c r="C253" s="96"/>
      <c r="D253" s="95"/>
      <c r="E253" s="44"/>
    </row>
    <row r="254" spans="1:5" x14ac:dyDescent="0.25">
      <c r="A254" s="102">
        <v>43806</v>
      </c>
      <c r="B254" s="103">
        <v>33.619999999999997</v>
      </c>
      <c r="C254" s="96"/>
      <c r="D254" s="95"/>
      <c r="E254" s="44"/>
    </row>
    <row r="255" spans="1:5" x14ac:dyDescent="0.25">
      <c r="A255" s="102">
        <v>43802</v>
      </c>
      <c r="B255" s="103">
        <v>34.18</v>
      </c>
      <c r="C255" s="96"/>
      <c r="D255" s="95"/>
      <c r="E255" s="44"/>
    </row>
    <row r="256" spans="1:5" x14ac:dyDescent="0.25">
      <c r="A256" s="102">
        <v>43801</v>
      </c>
      <c r="B256" s="103">
        <v>34.92</v>
      </c>
      <c r="C256" s="96"/>
      <c r="D256" s="95"/>
      <c r="E256" s="44"/>
    </row>
    <row r="257" spans="1:5" x14ac:dyDescent="0.25">
      <c r="A257" s="102">
        <v>43800</v>
      </c>
      <c r="B257" s="103">
        <v>35.04</v>
      </c>
      <c r="C257" s="96"/>
      <c r="D257" s="95"/>
      <c r="E257" s="44"/>
    </row>
    <row r="258" spans="1:5" x14ac:dyDescent="0.25">
      <c r="A258" s="102">
        <v>43799</v>
      </c>
      <c r="B258" s="103">
        <v>34.520000000000003</v>
      </c>
      <c r="C258" s="96"/>
      <c r="D258" s="95"/>
      <c r="E258" s="44"/>
    </row>
    <row r="259" spans="1:5" x14ac:dyDescent="0.25">
      <c r="A259" s="102">
        <v>43798</v>
      </c>
      <c r="B259" s="103">
        <v>35.380000000000003</v>
      </c>
      <c r="C259" s="96"/>
      <c r="D259" s="95"/>
      <c r="E259" s="44"/>
    </row>
    <row r="260" spans="1:5" x14ac:dyDescent="0.25">
      <c r="A260" s="102">
        <v>43795</v>
      </c>
      <c r="B260" s="103">
        <v>33.520000000000003</v>
      </c>
      <c r="C260" s="96"/>
      <c r="D260" s="95"/>
      <c r="E260" s="44"/>
    </row>
    <row r="261" spans="1:5" x14ac:dyDescent="0.25">
      <c r="A261" s="102">
        <v>43794</v>
      </c>
      <c r="B261" s="103">
        <v>34.119999999999997</v>
      </c>
      <c r="C261" s="96"/>
      <c r="D261" s="95"/>
      <c r="E261" s="44"/>
    </row>
    <row r="262" spans="1:5" x14ac:dyDescent="0.25">
      <c r="A262" s="102">
        <v>43793</v>
      </c>
      <c r="B262" s="103">
        <v>37.22</v>
      </c>
      <c r="C262" s="96"/>
      <c r="D262" s="95"/>
      <c r="E262" s="44"/>
    </row>
    <row r="263" spans="1:5" x14ac:dyDescent="0.25">
      <c r="A263" s="102">
        <v>43792</v>
      </c>
      <c r="B263" s="103">
        <v>37</v>
      </c>
      <c r="C263" s="96"/>
      <c r="D263" s="95"/>
      <c r="E263" s="44"/>
    </row>
    <row r="264" spans="1:5" x14ac:dyDescent="0.25">
      <c r="A264" s="102">
        <v>43791</v>
      </c>
      <c r="B264" s="103">
        <v>36.619999999999997</v>
      </c>
      <c r="C264" s="96"/>
      <c r="D264" s="95"/>
      <c r="E264" s="44"/>
    </row>
    <row r="265" spans="1:5" x14ac:dyDescent="0.25">
      <c r="A265" s="102">
        <v>43788</v>
      </c>
      <c r="B265" s="103">
        <v>38.42</v>
      </c>
      <c r="C265" s="96"/>
      <c r="D265" s="95"/>
      <c r="E265" s="44"/>
    </row>
    <row r="266" spans="1:5" x14ac:dyDescent="0.25">
      <c r="A266" s="102">
        <v>43787</v>
      </c>
      <c r="B266" s="103">
        <v>39.6</v>
      </c>
      <c r="C266" s="96"/>
      <c r="D266" s="95"/>
      <c r="E266" s="44"/>
    </row>
    <row r="267" spans="1:5" x14ac:dyDescent="0.25">
      <c r="A267" s="102">
        <v>43786</v>
      </c>
      <c r="B267" s="103">
        <v>38.68</v>
      </c>
      <c r="C267" s="96"/>
      <c r="D267" s="95"/>
      <c r="E267" s="44"/>
    </row>
    <row r="268" spans="1:5" x14ac:dyDescent="0.25">
      <c r="A268" s="102">
        <v>43785</v>
      </c>
      <c r="B268" s="103">
        <v>38.020000000000003</v>
      </c>
      <c r="C268" s="96"/>
      <c r="D268" s="95"/>
      <c r="E268" s="44"/>
    </row>
    <row r="269" spans="1:5" x14ac:dyDescent="0.25">
      <c r="A269" s="102">
        <v>43784</v>
      </c>
      <c r="B269" s="103">
        <v>39.4</v>
      </c>
      <c r="C269" s="96"/>
      <c r="D269" s="95"/>
      <c r="E269" s="44"/>
    </row>
    <row r="270" spans="1:5" x14ac:dyDescent="0.25">
      <c r="A270" s="102">
        <v>43781</v>
      </c>
      <c r="B270" s="103">
        <v>38.26</v>
      </c>
      <c r="C270" s="96"/>
      <c r="D270" s="95"/>
      <c r="E270" s="44"/>
    </row>
    <row r="271" spans="1:5" x14ac:dyDescent="0.25">
      <c r="A271" s="102">
        <v>43780</v>
      </c>
      <c r="B271" s="103">
        <v>38.1</v>
      </c>
      <c r="C271" s="96"/>
      <c r="D271" s="95"/>
      <c r="E271" s="44"/>
    </row>
    <row r="272" spans="1:5" x14ac:dyDescent="0.25">
      <c r="A272" s="102">
        <v>43779</v>
      </c>
      <c r="B272" s="103">
        <v>37.86</v>
      </c>
      <c r="C272" s="96"/>
      <c r="D272" s="95"/>
      <c r="E272" s="44"/>
    </row>
    <row r="273" spans="1:5" x14ac:dyDescent="0.25">
      <c r="A273" s="102">
        <v>43778</v>
      </c>
      <c r="B273" s="103">
        <v>36.119999999999997</v>
      </c>
      <c r="C273" s="96"/>
      <c r="D273" s="95"/>
      <c r="E273" s="44"/>
    </row>
    <row r="274" spans="1:5" x14ac:dyDescent="0.25">
      <c r="A274" s="102">
        <v>43774</v>
      </c>
      <c r="B274" s="103">
        <v>37.700000000000003</v>
      </c>
      <c r="C274" s="96"/>
      <c r="D274" s="95"/>
      <c r="E274" s="44"/>
    </row>
    <row r="275" spans="1:5" x14ac:dyDescent="0.25">
      <c r="A275" s="102">
        <v>43773</v>
      </c>
      <c r="B275" s="103">
        <v>38.96</v>
      </c>
      <c r="C275" s="96"/>
      <c r="D275" s="95"/>
      <c r="E275" s="44"/>
    </row>
    <row r="276" spans="1:5" x14ac:dyDescent="0.25">
      <c r="A276" s="102">
        <v>43772</v>
      </c>
      <c r="B276" s="103">
        <v>37.880000000000003</v>
      </c>
      <c r="C276" s="96"/>
      <c r="D276" s="95"/>
      <c r="E276" s="44"/>
    </row>
    <row r="277" spans="1:5" x14ac:dyDescent="0.25">
      <c r="A277" s="102">
        <v>43771</v>
      </c>
      <c r="B277" s="103">
        <v>39.36</v>
      </c>
      <c r="C277" s="96"/>
      <c r="D277" s="95"/>
      <c r="E277" s="44"/>
    </row>
    <row r="278" spans="1:5" x14ac:dyDescent="0.25">
      <c r="A278" s="102">
        <v>43770</v>
      </c>
      <c r="B278" s="103">
        <v>39.26</v>
      </c>
      <c r="C278" s="96"/>
      <c r="D278" s="95"/>
      <c r="E278" s="44"/>
    </row>
    <row r="279" spans="1:5" x14ac:dyDescent="0.25">
      <c r="A279" s="102">
        <v>43767</v>
      </c>
      <c r="B279" s="103">
        <v>40.42</v>
      </c>
      <c r="C279" s="96"/>
      <c r="D279" s="95"/>
      <c r="E279" s="44"/>
    </row>
    <row r="280" spans="1:5" x14ac:dyDescent="0.25">
      <c r="A280" s="102">
        <v>43766</v>
      </c>
      <c r="B280" s="103">
        <v>42</v>
      </c>
      <c r="C280" s="96"/>
      <c r="D280" s="95"/>
      <c r="E280" s="44"/>
    </row>
    <row r="281" spans="1:5" x14ac:dyDescent="0.25">
      <c r="A281" s="102">
        <v>43765</v>
      </c>
      <c r="B281" s="103">
        <v>41.7</v>
      </c>
      <c r="C281" s="96"/>
      <c r="D281" s="95"/>
      <c r="E281" s="44"/>
    </row>
    <row r="282" spans="1:5" x14ac:dyDescent="0.25">
      <c r="A282" s="102">
        <v>43764</v>
      </c>
      <c r="B282" s="103">
        <v>41.9</v>
      </c>
      <c r="C282" s="96"/>
      <c r="D282" s="95"/>
      <c r="E282" s="44"/>
    </row>
    <row r="283" spans="1:5" x14ac:dyDescent="0.25">
      <c r="A283" s="102">
        <v>43763</v>
      </c>
      <c r="B283" s="98">
        <v>41.847999999999999</v>
      </c>
      <c r="E283" s="44"/>
    </row>
    <row r="284" spans="1:5" x14ac:dyDescent="0.25">
      <c r="A284" s="102">
        <v>43760</v>
      </c>
      <c r="B284" s="98">
        <v>41.771999999999998</v>
      </c>
      <c r="E284" s="44"/>
    </row>
  </sheetData>
  <sheetProtection algorithmName="SHA-512" hashValue="luJDRUCbWvKjOwC6wfhDNBMsnRemtnIUyFMyoPtT2Ok8ZVrpfKVPUjtaUFNyCAGixnfDLOqEex0YUksaysD2vQ==" saltValue="Pvj/KDX40+ltEMIaT4osR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Student Details</vt:lpstr>
      <vt:lpstr>Questions</vt:lpstr>
      <vt:lpstr>Valuation and Scenerio Analysis</vt:lpstr>
      <vt:lpstr>Ans q1</vt:lpstr>
      <vt:lpstr>Duration and Mod Duration</vt:lpstr>
      <vt:lpstr>Ans q2</vt:lpstr>
      <vt:lpstr>SV and Value-at-Risk</vt:lpstr>
      <vt:lpstr>Ans 3</vt:lpstr>
      <vt:lpstr>Data Set-FMA00C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Jatin Srivastava</dc:creator>
  <cp:lastModifiedBy>Exam Indore</cp:lastModifiedBy>
  <dcterms:created xsi:type="dcterms:W3CDTF">2014-11-05T06:27:15Z</dcterms:created>
  <dcterms:modified xsi:type="dcterms:W3CDTF">2020-10-22T05:04:35Z</dcterms:modified>
</cp:coreProperties>
</file>