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Jaipuria Indore\PGDM Batch (2019-21)\Question Paper\Term-IV\End Term Examination\FMA\"/>
    </mc:Choice>
  </mc:AlternateContent>
  <bookViews>
    <workbookView xWindow="0" yWindow="0" windowWidth="20490" windowHeight="7650" tabRatio="688" firstSheet="2" activeTab="8"/>
  </bookViews>
  <sheets>
    <sheet name="Student Details" sheetId="17" state="hidden" r:id="rId1"/>
    <sheet name="Questions" sheetId="8" r:id="rId2"/>
    <sheet name="Valuation and Scenerio Analysis" sheetId="16" r:id="rId3"/>
    <sheet name="Ans q1" sheetId="22" state="hidden" r:id="rId4"/>
    <sheet name="Duration and Mod Duration" sheetId="19" r:id="rId5"/>
    <sheet name="Ans q2" sheetId="23" state="hidden" r:id="rId6"/>
    <sheet name="SV and Value-at-Risk" sheetId="20" r:id="rId7"/>
    <sheet name="Ans 3" sheetId="24" state="hidden" r:id="rId8"/>
    <sheet name="Data Set-FMA00E" sheetId="21" r:id="rId9"/>
  </sheets>
  <calcPr calcId="162913"/>
</workbook>
</file>

<file path=xl/calcChain.xml><?xml version="1.0" encoding="utf-8"?>
<calcChain xmlns="http://schemas.openxmlformats.org/spreadsheetml/2006/main">
  <c r="B16" i="24" l="1"/>
  <c r="B17" i="24"/>
  <c r="B15" i="24"/>
  <c r="B13" i="24"/>
  <c r="D13" i="24"/>
  <c r="E17" i="24"/>
  <c r="E16" i="24"/>
  <c r="E15" i="24"/>
  <c r="F144" i="24"/>
  <c r="E53" i="24"/>
  <c r="F53" i="24" s="1"/>
  <c r="D24" i="24"/>
  <c r="E24" i="24" s="1"/>
  <c r="F24" i="24" s="1"/>
  <c r="D25" i="24"/>
  <c r="D26" i="24"/>
  <c r="D27" i="24"/>
  <c r="D28" i="24"/>
  <c r="E28" i="24" s="1"/>
  <c r="F28" i="24" s="1"/>
  <c r="D29" i="24"/>
  <c r="D30" i="24"/>
  <c r="D31" i="24"/>
  <c r="D32" i="24"/>
  <c r="E32" i="24" s="1"/>
  <c r="F32" i="24" s="1"/>
  <c r="D33" i="24"/>
  <c r="D34" i="24"/>
  <c r="D35" i="24"/>
  <c r="D36" i="24"/>
  <c r="E36" i="24" s="1"/>
  <c r="F36" i="24" s="1"/>
  <c r="D37" i="24"/>
  <c r="D38" i="24"/>
  <c r="D39" i="24"/>
  <c r="D40" i="24"/>
  <c r="E40" i="24" s="1"/>
  <c r="F40" i="24" s="1"/>
  <c r="D41" i="24"/>
  <c r="D42" i="24"/>
  <c r="D43" i="24"/>
  <c r="D44" i="24"/>
  <c r="E44" i="24" s="1"/>
  <c r="F44" i="24" s="1"/>
  <c r="D45" i="24"/>
  <c r="D46" i="24"/>
  <c r="D47" i="24"/>
  <c r="D48" i="24"/>
  <c r="E48" i="24" s="1"/>
  <c r="F48" i="24" s="1"/>
  <c r="D49" i="24"/>
  <c r="D50" i="24"/>
  <c r="D51" i="24"/>
  <c r="D52" i="24"/>
  <c r="E52" i="24" s="1"/>
  <c r="F52" i="24" s="1"/>
  <c r="D53" i="24"/>
  <c r="D54" i="24"/>
  <c r="D55" i="24"/>
  <c r="D56" i="24"/>
  <c r="E56" i="24" s="1"/>
  <c r="F56" i="24" s="1"/>
  <c r="D57" i="24"/>
  <c r="D58" i="24"/>
  <c r="D59" i="24"/>
  <c r="D60" i="24"/>
  <c r="E60" i="24" s="1"/>
  <c r="F60" i="24" s="1"/>
  <c r="D61" i="24"/>
  <c r="D62" i="24"/>
  <c r="D63" i="24"/>
  <c r="D64" i="24"/>
  <c r="E64" i="24" s="1"/>
  <c r="F64" i="24" s="1"/>
  <c r="D65" i="24"/>
  <c r="D66" i="24"/>
  <c r="D67" i="24"/>
  <c r="D68" i="24"/>
  <c r="E68" i="24" s="1"/>
  <c r="F68" i="24" s="1"/>
  <c r="D69" i="24"/>
  <c r="D70" i="24"/>
  <c r="D71" i="24"/>
  <c r="D72" i="24"/>
  <c r="E72" i="24" s="1"/>
  <c r="F72" i="24" s="1"/>
  <c r="D73" i="24"/>
  <c r="D74" i="24"/>
  <c r="D75" i="24"/>
  <c r="E75" i="24" s="1"/>
  <c r="F75" i="24" s="1"/>
  <c r="D76" i="24"/>
  <c r="E76" i="24" s="1"/>
  <c r="F76" i="24" s="1"/>
  <c r="D77" i="24"/>
  <c r="D78" i="24"/>
  <c r="D79" i="24"/>
  <c r="D80" i="24"/>
  <c r="E80" i="24" s="1"/>
  <c r="F80" i="24" s="1"/>
  <c r="D81" i="24"/>
  <c r="D82" i="24"/>
  <c r="D83" i="24"/>
  <c r="D84" i="24"/>
  <c r="E84" i="24" s="1"/>
  <c r="F84" i="24" s="1"/>
  <c r="D85" i="24"/>
  <c r="D86" i="24"/>
  <c r="D87" i="24"/>
  <c r="D88" i="24"/>
  <c r="E88" i="24" s="1"/>
  <c r="F88" i="24" s="1"/>
  <c r="D89" i="24"/>
  <c r="D90" i="24"/>
  <c r="D91" i="24"/>
  <c r="D92" i="24"/>
  <c r="E92" i="24" s="1"/>
  <c r="F92" i="24" s="1"/>
  <c r="D93" i="24"/>
  <c r="D94" i="24"/>
  <c r="D95" i="24"/>
  <c r="D96" i="24"/>
  <c r="E96" i="24" s="1"/>
  <c r="F96" i="24" s="1"/>
  <c r="D97" i="24"/>
  <c r="D98" i="24"/>
  <c r="D99" i="24"/>
  <c r="D100" i="24"/>
  <c r="E100" i="24" s="1"/>
  <c r="F100" i="24" s="1"/>
  <c r="D101" i="24"/>
  <c r="D102" i="24"/>
  <c r="D103" i="24"/>
  <c r="D104" i="24"/>
  <c r="E104" i="24" s="1"/>
  <c r="F104" i="24" s="1"/>
  <c r="D105" i="24"/>
  <c r="D106" i="24"/>
  <c r="D107" i="24"/>
  <c r="E107" i="24" s="1"/>
  <c r="F107" i="24" s="1"/>
  <c r="D108" i="24"/>
  <c r="E108" i="24" s="1"/>
  <c r="F108" i="24" s="1"/>
  <c r="D109" i="24"/>
  <c r="D110" i="24"/>
  <c r="D111" i="24"/>
  <c r="D112" i="24"/>
  <c r="E112" i="24" s="1"/>
  <c r="F112" i="24" s="1"/>
  <c r="D113" i="24"/>
  <c r="D114" i="24"/>
  <c r="D115" i="24"/>
  <c r="D116" i="24"/>
  <c r="E116" i="24" s="1"/>
  <c r="F116" i="24" s="1"/>
  <c r="D117" i="24"/>
  <c r="D118" i="24"/>
  <c r="D119" i="24"/>
  <c r="D120" i="24"/>
  <c r="E120" i="24" s="1"/>
  <c r="F120" i="24" s="1"/>
  <c r="D121" i="24"/>
  <c r="D122" i="24"/>
  <c r="D123" i="24"/>
  <c r="E123" i="24" s="1"/>
  <c r="F123" i="24" s="1"/>
  <c r="D124" i="24"/>
  <c r="E124" i="24" s="1"/>
  <c r="F124" i="24" s="1"/>
  <c r="D125" i="24"/>
  <c r="D126" i="24"/>
  <c r="D127" i="24"/>
  <c r="D128" i="24"/>
  <c r="E128" i="24" s="1"/>
  <c r="F128" i="24" s="1"/>
  <c r="D129" i="24"/>
  <c r="D130" i="24"/>
  <c r="D131" i="24"/>
  <c r="D132" i="24"/>
  <c r="E132" i="24" s="1"/>
  <c r="F132" i="24" s="1"/>
  <c r="D133" i="24"/>
  <c r="D134" i="24"/>
  <c r="D135" i="24"/>
  <c r="D136" i="24"/>
  <c r="E136" i="24" s="1"/>
  <c r="F136" i="24" s="1"/>
  <c r="D137" i="24"/>
  <c r="D138" i="24"/>
  <c r="D139" i="24"/>
  <c r="E139" i="24" s="1"/>
  <c r="F139" i="24" s="1"/>
  <c r="D140" i="24"/>
  <c r="E140" i="24" s="1"/>
  <c r="F140" i="24" s="1"/>
  <c r="D141" i="24"/>
  <c r="D142" i="24"/>
  <c r="D143" i="24"/>
  <c r="D144" i="24"/>
  <c r="E144" i="24" s="1"/>
  <c r="D145" i="24"/>
  <c r="D146" i="24"/>
  <c r="D147" i="24"/>
  <c r="D148" i="24"/>
  <c r="E148" i="24" s="1"/>
  <c r="F148" i="24" s="1"/>
  <c r="D149" i="24"/>
  <c r="D150" i="24"/>
  <c r="D151" i="24"/>
  <c r="D152" i="24"/>
  <c r="E152" i="24" s="1"/>
  <c r="F152" i="24" s="1"/>
  <c r="D153" i="24"/>
  <c r="D154" i="24"/>
  <c r="D155" i="24"/>
  <c r="E155" i="24" s="1"/>
  <c r="F155" i="24" s="1"/>
  <c r="D156" i="24"/>
  <c r="E156" i="24" s="1"/>
  <c r="F156" i="24" s="1"/>
  <c r="D157" i="24"/>
  <c r="D158" i="24"/>
  <c r="D159" i="24"/>
  <c r="D160" i="24"/>
  <c r="E160" i="24" s="1"/>
  <c r="F160" i="24" s="1"/>
  <c r="D161" i="24"/>
  <c r="D162" i="24"/>
  <c r="D163" i="24"/>
  <c r="D164" i="24"/>
  <c r="E164" i="24" s="1"/>
  <c r="F164" i="24" s="1"/>
  <c r="D165" i="24"/>
  <c r="D166" i="24"/>
  <c r="D167" i="24"/>
  <c r="D168" i="24"/>
  <c r="E168" i="24" s="1"/>
  <c r="F168" i="24" s="1"/>
  <c r="D169" i="24"/>
  <c r="D170" i="24"/>
  <c r="D171" i="24"/>
  <c r="E171" i="24" s="1"/>
  <c r="F171" i="24" s="1"/>
  <c r="D172" i="24"/>
  <c r="E172" i="24" s="1"/>
  <c r="F172" i="24" s="1"/>
  <c r="D173" i="24"/>
  <c r="D174" i="24"/>
  <c r="D175" i="24"/>
  <c r="D176" i="24"/>
  <c r="E176" i="24" s="1"/>
  <c r="F176" i="24" s="1"/>
  <c r="D177" i="24"/>
  <c r="D178" i="24"/>
  <c r="D179" i="24"/>
  <c r="D180" i="24"/>
  <c r="E180" i="24" s="1"/>
  <c r="F180" i="24" s="1"/>
  <c r="D181" i="24"/>
  <c r="D182" i="24"/>
  <c r="D183" i="24"/>
  <c r="D184" i="24"/>
  <c r="E184" i="24" s="1"/>
  <c r="F184" i="24" s="1"/>
  <c r="D185" i="24"/>
  <c r="D186" i="24"/>
  <c r="D187" i="24"/>
  <c r="E187" i="24" s="1"/>
  <c r="F187" i="24" s="1"/>
  <c r="D188" i="24"/>
  <c r="E188" i="24" s="1"/>
  <c r="F188" i="24" s="1"/>
  <c r="D189" i="24"/>
  <c r="D190" i="24"/>
  <c r="E190" i="24" s="1"/>
  <c r="F190" i="24" s="1"/>
  <c r="D191" i="24"/>
  <c r="D192" i="24"/>
  <c r="E192" i="24" s="1"/>
  <c r="F192" i="24" s="1"/>
  <c r="D193" i="24"/>
  <c r="D194" i="24"/>
  <c r="D195" i="24"/>
  <c r="D196" i="24"/>
  <c r="E196" i="24" s="1"/>
  <c r="F196" i="24" s="1"/>
  <c r="D197" i="24"/>
  <c r="D198" i="24"/>
  <c r="D199" i="24"/>
  <c r="D200" i="24"/>
  <c r="E200" i="24" s="1"/>
  <c r="F200" i="24" s="1"/>
  <c r="D201" i="24"/>
  <c r="D202" i="24"/>
  <c r="D203" i="24"/>
  <c r="E203" i="24" s="1"/>
  <c r="F203" i="24" s="1"/>
  <c r="D204" i="24"/>
  <c r="E204" i="24" s="1"/>
  <c r="F204" i="24" s="1"/>
  <c r="D205" i="24"/>
  <c r="D206" i="24"/>
  <c r="D207" i="24"/>
  <c r="D208" i="24"/>
  <c r="E208" i="24" s="1"/>
  <c r="F208" i="24" s="1"/>
  <c r="D209" i="24"/>
  <c r="D210" i="24"/>
  <c r="D211" i="24"/>
  <c r="D212" i="24"/>
  <c r="E212" i="24" s="1"/>
  <c r="F212" i="24" s="1"/>
  <c r="D213" i="24"/>
  <c r="D214" i="24"/>
  <c r="D215" i="24"/>
  <c r="D216" i="24"/>
  <c r="E216" i="24" s="1"/>
  <c r="F216" i="24" s="1"/>
  <c r="D217" i="24"/>
  <c r="D218" i="24"/>
  <c r="D219" i="24"/>
  <c r="E219" i="24" s="1"/>
  <c r="F219" i="24" s="1"/>
  <c r="D220" i="24"/>
  <c r="E220" i="24" s="1"/>
  <c r="F220" i="24" s="1"/>
  <c r="D221" i="24"/>
  <c r="D222" i="24"/>
  <c r="D223" i="24"/>
  <c r="D224" i="24"/>
  <c r="E224" i="24" s="1"/>
  <c r="F224" i="24" s="1"/>
  <c r="D225" i="24"/>
  <c r="D226" i="24"/>
  <c r="D227" i="24"/>
  <c r="D228" i="24"/>
  <c r="E228" i="24" s="1"/>
  <c r="F228" i="24" s="1"/>
  <c r="D229" i="24"/>
  <c r="D230" i="24"/>
  <c r="D231" i="24"/>
  <c r="D232" i="24"/>
  <c r="E232" i="24" s="1"/>
  <c r="F232" i="24" s="1"/>
  <c r="D233" i="24"/>
  <c r="D234" i="24"/>
  <c r="D235" i="24"/>
  <c r="E235" i="24" s="1"/>
  <c r="F235" i="24" s="1"/>
  <c r="D236" i="24"/>
  <c r="E236" i="24" s="1"/>
  <c r="F236" i="24" s="1"/>
  <c r="D237" i="24"/>
  <c r="D238" i="24"/>
  <c r="D239" i="24"/>
  <c r="D240" i="24"/>
  <c r="E240" i="24" s="1"/>
  <c r="F240" i="24" s="1"/>
  <c r="D241" i="24"/>
  <c r="D242" i="24"/>
  <c r="D243" i="24"/>
  <c r="D244" i="24"/>
  <c r="E244" i="24" s="1"/>
  <c r="F244" i="24" s="1"/>
  <c r="D245" i="24"/>
  <c r="D246" i="24"/>
  <c r="D247" i="24"/>
  <c r="D248" i="24"/>
  <c r="E248" i="24" s="1"/>
  <c r="F248" i="24" s="1"/>
  <c r="D249" i="24"/>
  <c r="D250" i="24"/>
  <c r="D251" i="24"/>
  <c r="E251" i="24" s="1"/>
  <c r="F251" i="24" s="1"/>
  <c r="D252" i="24"/>
  <c r="E252" i="24" s="1"/>
  <c r="F252" i="24" s="1"/>
  <c r="D253" i="24"/>
  <c r="D254" i="24"/>
  <c r="D255" i="24"/>
  <c r="D256" i="24"/>
  <c r="E256" i="24" s="1"/>
  <c r="F256" i="24" s="1"/>
  <c r="D257" i="24"/>
  <c r="D258" i="24"/>
  <c r="D259" i="24"/>
  <c r="D260" i="24"/>
  <c r="E260" i="24" s="1"/>
  <c r="F260" i="24" s="1"/>
  <c r="D261" i="24"/>
  <c r="D262" i="24"/>
  <c r="D263" i="24"/>
  <c r="D264" i="24"/>
  <c r="E264" i="24" s="1"/>
  <c r="F264" i="24" s="1"/>
  <c r="D265" i="24"/>
  <c r="D266" i="24"/>
  <c r="D267" i="24"/>
  <c r="E267" i="24" s="1"/>
  <c r="F267" i="24" s="1"/>
  <c r="D268" i="24"/>
  <c r="E268" i="24" s="1"/>
  <c r="F268" i="24" s="1"/>
  <c r="D269" i="24"/>
  <c r="D270" i="24"/>
  <c r="D271" i="24"/>
  <c r="D272" i="24"/>
  <c r="E272" i="24" s="1"/>
  <c r="F272" i="24" s="1"/>
  <c r="D273" i="24"/>
  <c r="E273" i="24" s="1"/>
  <c r="F273" i="24" s="1"/>
  <c r="D23" i="24"/>
  <c r="E23" i="24" s="1"/>
  <c r="F23" i="24" s="1"/>
  <c r="C24" i="24"/>
  <c r="C25" i="24"/>
  <c r="C26" i="24"/>
  <c r="C27" i="24"/>
  <c r="C28" i="24"/>
  <c r="C29" i="24"/>
  <c r="C30" i="24"/>
  <c r="C31" i="24"/>
  <c r="C32" i="24"/>
  <c r="C33" i="24"/>
  <c r="C34" i="24"/>
  <c r="C35" i="24"/>
  <c r="C36" i="24"/>
  <c r="C37" i="24"/>
  <c r="C38" i="24"/>
  <c r="C39" i="24"/>
  <c r="C40" i="24"/>
  <c r="C41" i="24"/>
  <c r="C42" i="24"/>
  <c r="C43" i="24"/>
  <c r="C44" i="24"/>
  <c r="C45" i="24"/>
  <c r="C46" i="24"/>
  <c r="C47" i="24"/>
  <c r="C48" i="24"/>
  <c r="C49" i="24"/>
  <c r="C50" i="24"/>
  <c r="C51" i="24"/>
  <c r="C52" i="24"/>
  <c r="C53" i="24"/>
  <c r="C54" i="24"/>
  <c r="C55" i="24"/>
  <c r="C56" i="24"/>
  <c r="C57" i="24"/>
  <c r="C58" i="24"/>
  <c r="C59" i="24"/>
  <c r="C60" i="24"/>
  <c r="C61" i="24"/>
  <c r="C62" i="24"/>
  <c r="C63" i="24"/>
  <c r="C64" i="24"/>
  <c r="C65" i="24"/>
  <c r="C66" i="24"/>
  <c r="C67" i="24"/>
  <c r="C68" i="24"/>
  <c r="C69" i="24"/>
  <c r="C70" i="24"/>
  <c r="C71" i="24"/>
  <c r="C72" i="24"/>
  <c r="C73" i="24"/>
  <c r="C74" i="24"/>
  <c r="C75" i="24"/>
  <c r="C76" i="24"/>
  <c r="C77" i="24"/>
  <c r="C78" i="24"/>
  <c r="C79" i="24"/>
  <c r="C80" i="24"/>
  <c r="C81" i="24"/>
  <c r="C82" i="24"/>
  <c r="C83" i="24"/>
  <c r="C84" i="24"/>
  <c r="C85" i="24"/>
  <c r="C86" i="24"/>
  <c r="C87" i="24"/>
  <c r="C88" i="24"/>
  <c r="C89" i="24"/>
  <c r="C90" i="24"/>
  <c r="C91" i="24"/>
  <c r="C92" i="24"/>
  <c r="C93" i="24"/>
  <c r="C94" i="24"/>
  <c r="C95" i="24"/>
  <c r="C96" i="24"/>
  <c r="C97" i="24"/>
  <c r="C98" i="24"/>
  <c r="C99" i="24"/>
  <c r="C100" i="24"/>
  <c r="C101" i="24"/>
  <c r="C102" i="24"/>
  <c r="C103" i="24"/>
  <c r="C104" i="24"/>
  <c r="C105" i="24"/>
  <c r="C106" i="24"/>
  <c r="C107" i="24"/>
  <c r="C108" i="24"/>
  <c r="C109" i="24"/>
  <c r="C110" i="24"/>
  <c r="C111" i="24"/>
  <c r="C112" i="24"/>
  <c r="C113" i="24"/>
  <c r="C114" i="24"/>
  <c r="C115" i="24"/>
  <c r="C116" i="24"/>
  <c r="C117" i="24"/>
  <c r="C118" i="24"/>
  <c r="C119" i="24"/>
  <c r="C120" i="24"/>
  <c r="C121" i="24"/>
  <c r="C122" i="24"/>
  <c r="C123" i="24"/>
  <c r="C124" i="24"/>
  <c r="C125" i="24"/>
  <c r="C126" i="24"/>
  <c r="C127" i="24"/>
  <c r="C128" i="24"/>
  <c r="C129" i="24"/>
  <c r="C130" i="24"/>
  <c r="C131" i="24"/>
  <c r="C132" i="24"/>
  <c r="C133" i="24"/>
  <c r="C134" i="24"/>
  <c r="C135" i="24"/>
  <c r="C136" i="24"/>
  <c r="C137" i="24"/>
  <c r="C138" i="24"/>
  <c r="C139" i="24"/>
  <c r="C140" i="24"/>
  <c r="C141" i="24"/>
  <c r="C142" i="24"/>
  <c r="C143" i="24"/>
  <c r="C144" i="24"/>
  <c r="C145" i="24"/>
  <c r="C146" i="24"/>
  <c r="C147" i="24"/>
  <c r="C148" i="24"/>
  <c r="C149" i="24"/>
  <c r="C150" i="24"/>
  <c r="C151" i="24"/>
  <c r="C152" i="24"/>
  <c r="C153" i="24"/>
  <c r="C154" i="24"/>
  <c r="C155" i="24"/>
  <c r="C156" i="24"/>
  <c r="C157" i="24"/>
  <c r="C158" i="24"/>
  <c r="C159" i="24"/>
  <c r="C160" i="24"/>
  <c r="C161" i="24"/>
  <c r="C162" i="24"/>
  <c r="C163" i="24"/>
  <c r="C164" i="24"/>
  <c r="C165" i="24"/>
  <c r="C166" i="24"/>
  <c r="C167" i="24"/>
  <c r="C168" i="24"/>
  <c r="C169" i="24"/>
  <c r="C170" i="24"/>
  <c r="C171" i="24"/>
  <c r="C172" i="24"/>
  <c r="C173" i="24"/>
  <c r="C174" i="24"/>
  <c r="C175" i="24"/>
  <c r="C176" i="24"/>
  <c r="C177" i="24"/>
  <c r="C178" i="24"/>
  <c r="C179" i="24"/>
  <c r="C180" i="24"/>
  <c r="C181" i="24"/>
  <c r="C182" i="24"/>
  <c r="C183" i="24"/>
  <c r="C184" i="24"/>
  <c r="C185" i="24"/>
  <c r="C186" i="24"/>
  <c r="C187" i="24"/>
  <c r="C188" i="24"/>
  <c r="C189" i="24"/>
  <c r="C190" i="24"/>
  <c r="C191" i="24"/>
  <c r="C192" i="24"/>
  <c r="C193" i="24"/>
  <c r="C194" i="24"/>
  <c r="C195" i="24"/>
  <c r="C196" i="24"/>
  <c r="C197" i="24"/>
  <c r="C198" i="24"/>
  <c r="C199" i="24"/>
  <c r="C200" i="24"/>
  <c r="C201" i="24"/>
  <c r="C202" i="24"/>
  <c r="C203" i="24"/>
  <c r="C204" i="24"/>
  <c r="C205" i="24"/>
  <c r="C206" i="24"/>
  <c r="C207" i="24"/>
  <c r="C208" i="24"/>
  <c r="C209" i="24"/>
  <c r="C210" i="24"/>
  <c r="C211" i="24"/>
  <c r="C212" i="24"/>
  <c r="C213" i="24"/>
  <c r="C214" i="24"/>
  <c r="C215" i="24"/>
  <c r="C216" i="24"/>
  <c r="C217" i="24"/>
  <c r="C218" i="24"/>
  <c r="C219" i="24"/>
  <c r="C220" i="24"/>
  <c r="C221" i="24"/>
  <c r="C222" i="24"/>
  <c r="C223" i="24"/>
  <c r="C224" i="24"/>
  <c r="C225" i="24"/>
  <c r="C226" i="24"/>
  <c r="C227" i="24"/>
  <c r="C228" i="24"/>
  <c r="C229" i="24"/>
  <c r="C230" i="24"/>
  <c r="C231" i="24"/>
  <c r="C232" i="24"/>
  <c r="C233" i="24"/>
  <c r="C234" i="24"/>
  <c r="C235" i="24"/>
  <c r="C236" i="24"/>
  <c r="C237" i="24"/>
  <c r="C238" i="24"/>
  <c r="C239" i="24"/>
  <c r="C240" i="24"/>
  <c r="C241" i="24"/>
  <c r="C242" i="24"/>
  <c r="C243" i="24"/>
  <c r="C244" i="24"/>
  <c r="C245" i="24"/>
  <c r="C246" i="24"/>
  <c r="C247" i="24"/>
  <c r="C248" i="24"/>
  <c r="C249" i="24"/>
  <c r="C250" i="24"/>
  <c r="C251" i="24"/>
  <c r="C252" i="24"/>
  <c r="C253" i="24"/>
  <c r="C254" i="24"/>
  <c r="C255" i="24"/>
  <c r="C256" i="24"/>
  <c r="C257" i="24"/>
  <c r="C258" i="24"/>
  <c r="C259" i="24"/>
  <c r="C260" i="24"/>
  <c r="C261" i="24"/>
  <c r="C262" i="24"/>
  <c r="C263" i="24"/>
  <c r="C264" i="24"/>
  <c r="C265" i="24"/>
  <c r="C266" i="24"/>
  <c r="C267" i="24"/>
  <c r="C268" i="24"/>
  <c r="C269" i="24"/>
  <c r="C270" i="24"/>
  <c r="C271" i="24"/>
  <c r="C272" i="24"/>
  <c r="C273" i="24"/>
  <c r="C23" i="24"/>
  <c r="A5" i="24"/>
  <c r="A5" i="20"/>
  <c r="E6" i="23"/>
  <c r="E5" i="23"/>
  <c r="E7" i="23"/>
  <c r="E4" i="23"/>
  <c r="E11" i="23" s="1"/>
  <c r="E21" i="23"/>
  <c r="E20" i="23"/>
  <c r="B3" i="23"/>
  <c r="D11" i="17"/>
  <c r="B24" i="22"/>
  <c r="Q24" i="22"/>
  <c r="M24" i="22"/>
  <c r="N24" i="22"/>
  <c r="O24" i="22"/>
  <c r="P24" i="22"/>
  <c r="L24" i="22"/>
  <c r="B6" i="22"/>
  <c r="G41" i="22"/>
  <c r="G24" i="22"/>
  <c r="H24" i="22" s="1"/>
  <c r="I24" i="22" s="1"/>
  <c r="J24" i="22" s="1"/>
  <c r="F24" i="22"/>
  <c r="E24" i="22"/>
  <c r="F14" i="22"/>
  <c r="G14" i="22"/>
  <c r="H14" i="22"/>
  <c r="I14" i="22"/>
  <c r="J14" i="22"/>
  <c r="E14" i="22"/>
  <c r="E8" i="22"/>
  <c r="F15" i="22"/>
  <c r="G15" i="22"/>
  <c r="H15" i="22"/>
  <c r="I15" i="22"/>
  <c r="J15" i="22"/>
  <c r="F16" i="22"/>
  <c r="G16" i="22"/>
  <c r="H16" i="22"/>
  <c r="I16" i="22"/>
  <c r="J16" i="22"/>
  <c r="E16" i="22"/>
  <c r="E15" i="22"/>
  <c r="E13" i="22"/>
  <c r="F13" i="22"/>
  <c r="G13" i="22"/>
  <c r="H13" i="22"/>
  <c r="I13" i="22"/>
  <c r="J13" i="22"/>
  <c r="F12" i="22"/>
  <c r="G12" i="22"/>
  <c r="H12" i="22"/>
  <c r="I12" i="22"/>
  <c r="J12" i="22"/>
  <c r="E12" i="22"/>
  <c r="E6" i="22"/>
  <c r="E38" i="24" l="1"/>
  <c r="F38" i="24" s="1"/>
  <c r="E34" i="24"/>
  <c r="F34" i="24" s="1"/>
  <c r="E30" i="24"/>
  <c r="F30" i="24" s="1"/>
  <c r="E26" i="24"/>
  <c r="F26" i="24" s="1"/>
  <c r="E37" i="24"/>
  <c r="F37" i="24" s="1"/>
  <c r="L23" i="24"/>
  <c r="B23" i="24" s="1"/>
  <c r="E266" i="24"/>
  <c r="F266" i="24" s="1"/>
  <c r="E262" i="24"/>
  <c r="F262" i="24" s="1"/>
  <c r="E254" i="24"/>
  <c r="F254" i="24" s="1"/>
  <c r="E246" i="24"/>
  <c r="F246" i="24" s="1"/>
  <c r="E238" i="24"/>
  <c r="F238" i="24" s="1"/>
  <c r="E230" i="24"/>
  <c r="F230" i="24" s="1"/>
  <c r="E222" i="24"/>
  <c r="F222" i="24" s="1"/>
  <c r="E218" i="24"/>
  <c r="F218" i="24" s="1"/>
  <c r="E210" i="24"/>
  <c r="F210" i="24" s="1"/>
  <c r="E202" i="24"/>
  <c r="F202" i="24" s="1"/>
  <c r="E194" i="24"/>
  <c r="F194" i="24" s="1"/>
  <c r="E182" i="24"/>
  <c r="F182" i="24" s="1"/>
  <c r="E174" i="24"/>
  <c r="F174" i="24" s="1"/>
  <c r="E170" i="24"/>
  <c r="F170" i="24" s="1"/>
  <c r="E162" i="24"/>
  <c r="F162" i="24" s="1"/>
  <c r="E154" i="24"/>
  <c r="F154" i="24" s="1"/>
  <c r="E146" i="24"/>
  <c r="F146" i="24" s="1"/>
  <c r="E138" i="24"/>
  <c r="F138" i="24" s="1"/>
  <c r="E130" i="24"/>
  <c r="F130" i="24" s="1"/>
  <c r="E126" i="24"/>
  <c r="F126" i="24" s="1"/>
  <c r="E122" i="24"/>
  <c r="F122" i="24" s="1"/>
  <c r="E118" i="24"/>
  <c r="F118" i="24" s="1"/>
  <c r="E114" i="24"/>
  <c r="F114" i="24" s="1"/>
  <c r="E106" i="24"/>
  <c r="F106" i="24" s="1"/>
  <c r="E102" i="24"/>
  <c r="F102" i="24" s="1"/>
  <c r="E98" i="24"/>
  <c r="F98" i="24" s="1"/>
  <c r="E94" i="24"/>
  <c r="F94" i="24" s="1"/>
  <c r="E90" i="24"/>
  <c r="F90" i="24" s="1"/>
  <c r="E86" i="24"/>
  <c r="F86" i="24" s="1"/>
  <c r="E82" i="24"/>
  <c r="F82" i="24" s="1"/>
  <c r="E78" i="24"/>
  <c r="F78" i="24" s="1"/>
  <c r="E74" i="24"/>
  <c r="F74" i="24" s="1"/>
  <c r="E70" i="24"/>
  <c r="F70" i="24" s="1"/>
  <c r="E66" i="24"/>
  <c r="F66" i="24" s="1"/>
  <c r="E62" i="24"/>
  <c r="F62" i="24" s="1"/>
  <c r="E58" i="24"/>
  <c r="F58" i="24" s="1"/>
  <c r="E54" i="24"/>
  <c r="F54" i="24" s="1"/>
  <c r="E50" i="24"/>
  <c r="F50" i="24" s="1"/>
  <c r="E46" i="24"/>
  <c r="F46" i="24" s="1"/>
  <c r="E42" i="24"/>
  <c r="F42" i="24" s="1"/>
  <c r="E97" i="24"/>
  <c r="F97" i="24" s="1"/>
  <c r="E93" i="24"/>
  <c r="F93" i="24" s="1"/>
  <c r="E89" i="24"/>
  <c r="F89" i="24" s="1"/>
  <c r="E85" i="24"/>
  <c r="F85" i="24" s="1"/>
  <c r="E81" i="24"/>
  <c r="F81" i="24" s="1"/>
  <c r="E77" i="24"/>
  <c r="F77" i="24" s="1"/>
  <c r="E73" i="24"/>
  <c r="F73" i="24" s="1"/>
  <c r="E69" i="24"/>
  <c r="F69" i="24" s="1"/>
  <c r="E65" i="24"/>
  <c r="F65" i="24" s="1"/>
  <c r="E61" i="24"/>
  <c r="F61" i="24" s="1"/>
  <c r="E57" i="24"/>
  <c r="F57" i="24" s="1"/>
  <c r="E49" i="24"/>
  <c r="F49" i="24" s="1"/>
  <c r="E45" i="24"/>
  <c r="F45" i="24" s="1"/>
  <c r="E41" i="24"/>
  <c r="F41" i="24" s="1"/>
  <c r="E33" i="24"/>
  <c r="F33" i="24" s="1"/>
  <c r="E29" i="24"/>
  <c r="F29" i="24" s="1"/>
  <c r="E25" i="24"/>
  <c r="F25" i="24" s="1"/>
  <c r="N23" i="24" s="1"/>
  <c r="B25" i="24" s="1"/>
  <c r="E270" i="24"/>
  <c r="F270" i="24" s="1"/>
  <c r="E258" i="24"/>
  <c r="F258" i="24" s="1"/>
  <c r="E250" i="24"/>
  <c r="F250" i="24" s="1"/>
  <c r="E242" i="24"/>
  <c r="F242" i="24" s="1"/>
  <c r="E234" i="24"/>
  <c r="F234" i="24" s="1"/>
  <c r="E226" i="24"/>
  <c r="F226" i="24" s="1"/>
  <c r="E214" i="24"/>
  <c r="F214" i="24" s="1"/>
  <c r="E206" i="24"/>
  <c r="F206" i="24" s="1"/>
  <c r="E198" i="24"/>
  <c r="F198" i="24" s="1"/>
  <c r="E186" i="24"/>
  <c r="F186" i="24" s="1"/>
  <c r="E178" i="24"/>
  <c r="F178" i="24" s="1"/>
  <c r="E166" i="24"/>
  <c r="F166" i="24" s="1"/>
  <c r="E158" i="24"/>
  <c r="F158" i="24" s="1"/>
  <c r="E150" i="24"/>
  <c r="F150" i="24" s="1"/>
  <c r="E142" i="24"/>
  <c r="F142" i="24" s="1"/>
  <c r="E134" i="24"/>
  <c r="F134" i="24" s="1"/>
  <c r="E110" i="24"/>
  <c r="F110" i="24" s="1"/>
  <c r="E10" i="23"/>
  <c r="D5" i="24"/>
  <c r="E269" i="24"/>
  <c r="F269" i="24" s="1"/>
  <c r="E265" i="24"/>
  <c r="F265" i="24" s="1"/>
  <c r="E261" i="24"/>
  <c r="F261" i="24" s="1"/>
  <c r="E257" i="24"/>
  <c r="F257" i="24" s="1"/>
  <c r="E253" i="24"/>
  <c r="F253" i="24" s="1"/>
  <c r="E249" i="24"/>
  <c r="F249" i="24" s="1"/>
  <c r="E245" i="24"/>
  <c r="F245" i="24" s="1"/>
  <c r="E241" i="24"/>
  <c r="F241" i="24" s="1"/>
  <c r="E237" i="24"/>
  <c r="F237" i="24" s="1"/>
  <c r="E233" i="24"/>
  <c r="F233" i="24" s="1"/>
  <c r="E229" i="24"/>
  <c r="F229" i="24" s="1"/>
  <c r="E225" i="24"/>
  <c r="F225" i="24" s="1"/>
  <c r="E221" i="24"/>
  <c r="F221" i="24" s="1"/>
  <c r="E217" i="24"/>
  <c r="F217" i="24" s="1"/>
  <c r="E213" i="24"/>
  <c r="F213" i="24" s="1"/>
  <c r="E209" i="24"/>
  <c r="F209" i="24" s="1"/>
  <c r="E205" i="24"/>
  <c r="F205" i="24" s="1"/>
  <c r="E201" i="24"/>
  <c r="F201" i="24" s="1"/>
  <c r="E197" i="24"/>
  <c r="F197" i="24" s="1"/>
  <c r="E193" i="24"/>
  <c r="F193" i="24" s="1"/>
  <c r="E189" i="24"/>
  <c r="F189" i="24" s="1"/>
  <c r="E185" i="24"/>
  <c r="F185" i="24" s="1"/>
  <c r="E181" i="24"/>
  <c r="F181" i="24" s="1"/>
  <c r="E177" i="24"/>
  <c r="F177" i="24" s="1"/>
  <c r="E173" i="24"/>
  <c r="F173" i="24" s="1"/>
  <c r="E169" i="24"/>
  <c r="F169" i="24" s="1"/>
  <c r="E165" i="24"/>
  <c r="F165" i="24" s="1"/>
  <c r="E161" i="24"/>
  <c r="F161" i="24" s="1"/>
  <c r="E157" i="24"/>
  <c r="F157" i="24" s="1"/>
  <c r="E153" i="24"/>
  <c r="F153" i="24" s="1"/>
  <c r="E149" i="24"/>
  <c r="F149" i="24" s="1"/>
  <c r="E145" i="24"/>
  <c r="F145" i="24" s="1"/>
  <c r="E141" i="24"/>
  <c r="F141" i="24" s="1"/>
  <c r="E137" i="24"/>
  <c r="F137" i="24" s="1"/>
  <c r="E133" i="24"/>
  <c r="F133" i="24" s="1"/>
  <c r="E129" i="24"/>
  <c r="F129" i="24" s="1"/>
  <c r="E125" i="24"/>
  <c r="F125" i="24" s="1"/>
  <c r="E121" i="24"/>
  <c r="F121" i="24" s="1"/>
  <c r="E117" i="24"/>
  <c r="F117" i="24" s="1"/>
  <c r="E113" i="24"/>
  <c r="F113" i="24" s="1"/>
  <c r="E109" i="24"/>
  <c r="F109" i="24" s="1"/>
  <c r="E105" i="24"/>
  <c r="F105" i="24" s="1"/>
  <c r="E101" i="24"/>
  <c r="F101" i="24" s="1"/>
  <c r="E263" i="24"/>
  <c r="F263" i="24" s="1"/>
  <c r="E247" i="24"/>
  <c r="F247" i="24" s="1"/>
  <c r="E231" i="24"/>
  <c r="F231" i="24" s="1"/>
  <c r="E215" i="24"/>
  <c r="F215" i="24" s="1"/>
  <c r="E199" i="24"/>
  <c r="F199" i="24" s="1"/>
  <c r="E183" i="24"/>
  <c r="F183" i="24" s="1"/>
  <c r="E167" i="24"/>
  <c r="F167" i="24" s="1"/>
  <c r="E151" i="24"/>
  <c r="F151" i="24" s="1"/>
  <c r="E135" i="24"/>
  <c r="F135" i="24" s="1"/>
  <c r="E119" i="24"/>
  <c r="F119" i="24" s="1"/>
  <c r="E99" i="24"/>
  <c r="F99" i="24" s="1"/>
  <c r="E67" i="24"/>
  <c r="F67" i="24" s="1"/>
  <c r="E259" i="24"/>
  <c r="F259" i="24" s="1"/>
  <c r="E243" i="24"/>
  <c r="F243" i="24" s="1"/>
  <c r="E227" i="24"/>
  <c r="F227" i="24" s="1"/>
  <c r="E211" i="24"/>
  <c r="F211" i="24" s="1"/>
  <c r="E195" i="24"/>
  <c r="F195" i="24" s="1"/>
  <c r="E179" i="24"/>
  <c r="F179" i="24" s="1"/>
  <c r="E163" i="24"/>
  <c r="F163" i="24" s="1"/>
  <c r="E147" i="24"/>
  <c r="F147" i="24" s="1"/>
  <c r="E131" i="24"/>
  <c r="F131" i="24" s="1"/>
  <c r="E115" i="24"/>
  <c r="F115" i="24" s="1"/>
  <c r="E91" i="24"/>
  <c r="F91" i="24" s="1"/>
  <c r="E103" i="24"/>
  <c r="F103" i="24" s="1"/>
  <c r="E95" i="24"/>
  <c r="F95" i="24" s="1"/>
  <c r="E87" i="24"/>
  <c r="F87" i="24" s="1"/>
  <c r="E79" i="24"/>
  <c r="F79" i="24" s="1"/>
  <c r="E71" i="24"/>
  <c r="F71" i="24" s="1"/>
  <c r="E271" i="24"/>
  <c r="F271" i="24" s="1"/>
  <c r="E255" i="24"/>
  <c r="F255" i="24" s="1"/>
  <c r="E239" i="24"/>
  <c r="F239" i="24" s="1"/>
  <c r="E223" i="24"/>
  <c r="F223" i="24" s="1"/>
  <c r="E207" i="24"/>
  <c r="F207" i="24" s="1"/>
  <c r="E191" i="24"/>
  <c r="F191" i="24" s="1"/>
  <c r="E175" i="24"/>
  <c r="F175" i="24" s="1"/>
  <c r="E159" i="24"/>
  <c r="F159" i="24" s="1"/>
  <c r="E143" i="24"/>
  <c r="F143" i="24" s="1"/>
  <c r="E127" i="24"/>
  <c r="F127" i="24" s="1"/>
  <c r="E111" i="24"/>
  <c r="F111" i="24" s="1"/>
  <c r="E83" i="24"/>
  <c r="F83" i="24" s="1"/>
  <c r="E63" i="24"/>
  <c r="F63" i="24" s="1"/>
  <c r="E59" i="24"/>
  <c r="F59" i="24" s="1"/>
  <c r="E55" i="24"/>
  <c r="F55" i="24" s="1"/>
  <c r="E51" i="24"/>
  <c r="F51" i="24" s="1"/>
  <c r="E47" i="24"/>
  <c r="F47" i="24" s="1"/>
  <c r="E43" i="24"/>
  <c r="F43" i="24" s="1"/>
  <c r="E39" i="24"/>
  <c r="F39" i="24" s="1"/>
  <c r="E35" i="24"/>
  <c r="F35" i="24" s="1"/>
  <c r="E31" i="24"/>
  <c r="F31" i="24" s="1"/>
  <c r="E27" i="24"/>
  <c r="F27" i="24" s="1"/>
  <c r="E12" i="23"/>
  <c r="C12" i="23" s="1"/>
  <c r="E16" i="23"/>
  <c r="C16" i="23" s="1"/>
  <c r="C11" i="23"/>
  <c r="E13" i="23"/>
  <c r="C13" i="23" s="1"/>
  <c r="E17" i="23"/>
  <c r="C17" i="23" s="1"/>
  <c r="C10" i="23"/>
  <c r="G19" i="22"/>
  <c r="H19" i="22"/>
  <c r="I19" i="22"/>
  <c r="J19" i="22"/>
  <c r="F19" i="22"/>
  <c r="E30" i="22"/>
  <c r="E32" i="22" s="1"/>
  <c r="J17" i="22"/>
  <c r="I17" i="22"/>
  <c r="H17" i="22"/>
  <c r="G17" i="22"/>
  <c r="F17" i="22"/>
  <c r="A2" i="22"/>
  <c r="M23" i="24" l="1"/>
  <c r="B24" i="24" s="1"/>
  <c r="D6" i="24"/>
  <c r="D9" i="24"/>
  <c r="G165" i="24"/>
  <c r="D7" i="24"/>
  <c r="G205" i="24"/>
  <c r="G91" i="24"/>
  <c r="G105" i="24"/>
  <c r="G137" i="24"/>
  <c r="G233" i="24"/>
  <c r="G265" i="24"/>
  <c r="H21" i="22"/>
  <c r="H26" i="22" s="1"/>
  <c r="N26" i="22" s="1"/>
  <c r="C3" i="23"/>
  <c r="D13" i="17" s="1"/>
  <c r="F21" i="22"/>
  <c r="F26" i="22" s="1"/>
  <c r="G21" i="22"/>
  <c r="G26" i="22" s="1"/>
  <c r="M26" i="22" s="1"/>
  <c r="I21" i="22"/>
  <c r="I26" i="22" s="1"/>
  <c r="O26" i="22" s="1"/>
  <c r="J21" i="22"/>
  <c r="G109" i="24" l="1"/>
  <c r="B7" i="24"/>
  <c r="G101" i="24"/>
  <c r="G255" i="24"/>
  <c r="G201" i="24"/>
  <c r="G151" i="24"/>
  <c r="G127" i="24"/>
  <c r="G207" i="24"/>
  <c r="D10" i="24"/>
  <c r="B10" i="24" s="1"/>
  <c r="B9" i="24"/>
  <c r="G169" i="24"/>
  <c r="G227" i="24"/>
  <c r="G47" i="24"/>
  <c r="G229" i="24"/>
  <c r="G249" i="24"/>
  <c r="G185" i="24"/>
  <c r="G121" i="24"/>
  <c r="G67" i="24"/>
  <c r="G87" i="24"/>
  <c r="G63" i="24"/>
  <c r="G125" i="24"/>
  <c r="G35" i="24"/>
  <c r="G213" i="24"/>
  <c r="G149" i="24"/>
  <c r="G263" i="24"/>
  <c r="G211" i="24"/>
  <c r="G175" i="24"/>
  <c r="G27" i="24"/>
  <c r="D16" i="24"/>
  <c r="D17" i="24"/>
  <c r="D15" i="24"/>
  <c r="G225" i="24"/>
  <c r="G161" i="24"/>
  <c r="G247" i="24"/>
  <c r="G195" i="24"/>
  <c r="G223" i="24"/>
  <c r="G39" i="24"/>
  <c r="G179" i="24"/>
  <c r="G253" i="24"/>
  <c r="G273" i="24"/>
  <c r="G85" i="24"/>
  <c r="G192" i="24"/>
  <c r="G240" i="24"/>
  <c r="G246" i="24"/>
  <c r="G198" i="24"/>
  <c r="G154" i="24"/>
  <c r="G118" i="24"/>
  <c r="G251" i="24"/>
  <c r="G187" i="24"/>
  <c r="G123" i="24"/>
  <c r="G208" i="24"/>
  <c r="G89" i="24"/>
  <c r="G65" i="24"/>
  <c r="G45" i="24"/>
  <c r="G25" i="24"/>
  <c r="G254" i="24"/>
  <c r="G206" i="24"/>
  <c r="G150" i="24"/>
  <c r="G268" i="24"/>
  <c r="G228" i="24"/>
  <c r="G180" i="24"/>
  <c r="G124" i="24"/>
  <c r="G96" i="24"/>
  <c r="G76" i="24"/>
  <c r="G60" i="24"/>
  <c r="G44" i="24"/>
  <c r="G28" i="24"/>
  <c r="G250" i="24"/>
  <c r="G202" i="24"/>
  <c r="G158" i="24"/>
  <c r="G260" i="24"/>
  <c r="G220" i="24"/>
  <c r="G184" i="24"/>
  <c r="G148" i="24"/>
  <c r="G108" i="24"/>
  <c r="G90" i="24"/>
  <c r="G74" i="24"/>
  <c r="G58" i="24"/>
  <c r="G42" i="24"/>
  <c r="G26" i="24"/>
  <c r="G86" i="24"/>
  <c r="G70" i="24"/>
  <c r="G38" i="24"/>
  <c r="G98" i="24"/>
  <c r="G66" i="24"/>
  <c r="G34" i="24"/>
  <c r="G29" i="24"/>
  <c r="G136" i="24"/>
  <c r="G48" i="24"/>
  <c r="G156" i="24"/>
  <c r="G81" i="24"/>
  <c r="G160" i="24"/>
  <c r="G176" i="24"/>
  <c r="G238" i="24"/>
  <c r="G194" i="24"/>
  <c r="G142" i="24"/>
  <c r="G110" i="24"/>
  <c r="G235" i="24"/>
  <c r="G171" i="24"/>
  <c r="G107" i="24"/>
  <c r="G144" i="24"/>
  <c r="G77" i="24"/>
  <c r="G61" i="24"/>
  <c r="G41" i="24"/>
  <c r="G242" i="24"/>
  <c r="G186" i="24"/>
  <c r="G138" i="24"/>
  <c r="G264" i="24"/>
  <c r="G216" i="24"/>
  <c r="G168" i="24"/>
  <c r="G116" i="24"/>
  <c r="G92" i="24"/>
  <c r="G72" i="24"/>
  <c r="G56" i="24"/>
  <c r="G40" i="24"/>
  <c r="G24" i="24"/>
  <c r="G53" i="24"/>
  <c r="G234" i="24"/>
  <c r="G190" i="24"/>
  <c r="G146" i="24"/>
  <c r="G252" i="24"/>
  <c r="G212" i="24"/>
  <c r="G172" i="24"/>
  <c r="G140" i="24"/>
  <c r="G88" i="24"/>
  <c r="G54" i="24"/>
  <c r="G82" i="24"/>
  <c r="G50" i="24"/>
  <c r="G93" i="24"/>
  <c r="G49" i="24"/>
  <c r="G162" i="24"/>
  <c r="G188" i="24"/>
  <c r="G80" i="24"/>
  <c r="G32" i="24"/>
  <c r="G258" i="24"/>
  <c r="G214" i="24"/>
  <c r="G102" i="24"/>
  <c r="G196" i="24"/>
  <c r="G37" i="24"/>
  <c r="G94" i="24"/>
  <c r="G62" i="24"/>
  <c r="G30" i="24"/>
  <c r="G256" i="24"/>
  <c r="G128" i="24"/>
  <c r="G266" i="24"/>
  <c r="G222" i="24"/>
  <c r="G178" i="24"/>
  <c r="G134" i="24"/>
  <c r="G106" i="24"/>
  <c r="G219" i="24"/>
  <c r="G155" i="24"/>
  <c r="G75" i="24"/>
  <c r="G97" i="24"/>
  <c r="G73" i="24"/>
  <c r="G57" i="24"/>
  <c r="G33" i="24"/>
  <c r="G23" i="24"/>
  <c r="G230" i="24"/>
  <c r="G174" i="24"/>
  <c r="G126" i="24"/>
  <c r="G248" i="24"/>
  <c r="G200" i="24"/>
  <c r="G152" i="24"/>
  <c r="G104" i="24"/>
  <c r="G84" i="24"/>
  <c r="G68" i="24"/>
  <c r="G52" i="24"/>
  <c r="G36" i="24"/>
  <c r="G270" i="24"/>
  <c r="G226" i="24"/>
  <c r="G182" i="24"/>
  <c r="G130" i="24"/>
  <c r="G244" i="24"/>
  <c r="G204" i="24"/>
  <c r="G164" i="24"/>
  <c r="G132" i="24"/>
  <c r="G69" i="24"/>
  <c r="G236" i="24"/>
  <c r="G64" i="24"/>
  <c r="G232" i="24"/>
  <c r="G224" i="24"/>
  <c r="G112" i="24"/>
  <c r="G262" i="24"/>
  <c r="G210" i="24"/>
  <c r="G170" i="24"/>
  <c r="G122" i="24"/>
  <c r="G267" i="24"/>
  <c r="G203" i="24"/>
  <c r="G139" i="24"/>
  <c r="G272" i="24"/>
  <c r="G218" i="24"/>
  <c r="G114" i="24"/>
  <c r="G100" i="24"/>
  <c r="G166" i="24"/>
  <c r="G120" i="24"/>
  <c r="G78" i="24"/>
  <c r="G46" i="24"/>
  <c r="G261" i="24"/>
  <c r="G197" i="24"/>
  <c r="G133" i="24"/>
  <c r="G199" i="24"/>
  <c r="G147" i="24"/>
  <c r="G111" i="24"/>
  <c r="G221" i="24"/>
  <c r="G209" i="24"/>
  <c r="G145" i="24"/>
  <c r="G183" i="24"/>
  <c r="G131" i="24"/>
  <c r="G159" i="24"/>
  <c r="G189" i="24"/>
  <c r="G271" i="24"/>
  <c r="G237" i="24"/>
  <c r="G231" i="24"/>
  <c r="G217" i="24"/>
  <c r="G153" i="24"/>
  <c r="G215" i="24"/>
  <c r="G163" i="24"/>
  <c r="G191" i="24"/>
  <c r="G31" i="24"/>
  <c r="G115" i="24"/>
  <c r="G245" i="24"/>
  <c r="G181" i="24"/>
  <c r="G117" i="24"/>
  <c r="G135" i="24"/>
  <c r="G79" i="24"/>
  <c r="G59" i="24"/>
  <c r="G167" i="24"/>
  <c r="G257" i="24"/>
  <c r="G193" i="24"/>
  <c r="G129" i="24"/>
  <c r="G119" i="24"/>
  <c r="G103" i="24"/>
  <c r="G83" i="24"/>
  <c r="G141" i="24"/>
  <c r="G51" i="24"/>
  <c r="G173" i="24"/>
  <c r="G243" i="24"/>
  <c r="G239" i="24"/>
  <c r="G43" i="24"/>
  <c r="G95" i="24"/>
  <c r="G241" i="24"/>
  <c r="G177" i="24"/>
  <c r="G113" i="24"/>
  <c r="G259" i="24"/>
  <c r="G71" i="24"/>
  <c r="G55" i="24"/>
  <c r="G99" i="24"/>
  <c r="G269" i="24"/>
  <c r="G157" i="24"/>
  <c r="G143" i="24"/>
  <c r="L26" i="22"/>
  <c r="J23" i="22"/>
  <c r="B23" i="22" s="1"/>
  <c r="D8" i="24" l="1"/>
  <c r="B8" i="24" s="1"/>
  <c r="B5" i="24" s="1"/>
  <c r="D15" i="17" s="1"/>
  <c r="J26" i="22"/>
  <c r="P26" i="22" l="1"/>
  <c r="Q26" i="22" s="1"/>
  <c r="B26" i="22" s="1"/>
  <c r="E28" i="22"/>
  <c r="B28" i="22" l="1"/>
  <c r="E34" i="22"/>
  <c r="B34" i="22" l="1"/>
  <c r="B2" i="22" s="1"/>
  <c r="D9" i="17" s="1"/>
  <c r="D40" i="22"/>
  <c r="D6" i="20" l="1"/>
  <c r="A2" i="16" l="1"/>
  <c r="C3" i="19"/>
  <c r="B3" i="19"/>
  <c r="E15" i="17" l="1"/>
  <c r="E13" i="17" l="1"/>
  <c r="E12" i="17"/>
  <c r="D40" i="16" l="1"/>
  <c r="E30" i="16" l="1"/>
  <c r="E32" i="16" s="1"/>
  <c r="F17" i="16"/>
  <c r="F21" i="16" s="1"/>
  <c r="G17" i="16"/>
  <c r="G21" i="16" s="1"/>
  <c r="H17" i="16"/>
  <c r="H21" i="16" s="1"/>
  <c r="I17" i="16"/>
  <c r="I21" i="16" s="1"/>
  <c r="J17" i="16"/>
  <c r="J21" i="16" s="1"/>
  <c r="E14" i="17"/>
  <c r="E11" i="17"/>
  <c r="E10" i="17"/>
  <c r="E9" i="17"/>
  <c r="E8" i="17"/>
  <c r="E16" i="17" s="1"/>
  <c r="E17" i="17" l="1"/>
  <c r="C17" i="8"/>
</calcChain>
</file>

<file path=xl/sharedStrings.xml><?xml version="1.0" encoding="utf-8"?>
<sst xmlns="http://schemas.openxmlformats.org/spreadsheetml/2006/main" count="239" uniqueCount="126">
  <si>
    <t>Total</t>
  </si>
  <si>
    <t>('000)</t>
  </si>
  <si>
    <t>Marks</t>
  </si>
  <si>
    <t>Question paper</t>
  </si>
  <si>
    <t>b)</t>
  </si>
  <si>
    <t>Interpretation</t>
  </si>
  <si>
    <t>Risk Free Rate</t>
  </si>
  <si>
    <t>Beta</t>
  </si>
  <si>
    <t>Cost of equity</t>
  </si>
  <si>
    <t>Terminal Growth Rate</t>
  </si>
  <si>
    <t>Market return</t>
  </si>
  <si>
    <t>(%)</t>
  </si>
  <si>
    <t>Student Details</t>
  </si>
  <si>
    <t>Subject</t>
  </si>
  <si>
    <t>Financial Modelling and Analysis</t>
  </si>
  <si>
    <t>Details for Beta, Rf and Rm is given in the sheet for your CoE computation</t>
  </si>
  <si>
    <t>Terminal Growth rate is also provided in the sheet</t>
  </si>
  <si>
    <t>Maximum Marks</t>
  </si>
  <si>
    <t>(INR)</t>
  </si>
  <si>
    <t>Evaluation</t>
  </si>
  <si>
    <t>Comprehensive</t>
  </si>
  <si>
    <t>Marks Received</t>
  </si>
  <si>
    <t>Free Cash Flow Calculations</t>
  </si>
  <si>
    <t>Net Income</t>
  </si>
  <si>
    <t>Add: Interest*(1-tax rate)</t>
  </si>
  <si>
    <t>Free Cash Flow to the Firm(FCFF)</t>
  </si>
  <si>
    <t>Less: Interest*(1-tax rate)</t>
  </si>
  <si>
    <t>Free Cash Flow to the Equity (FCFE)</t>
  </si>
  <si>
    <t>Terminal Value</t>
  </si>
  <si>
    <t>Present Value of FCFE</t>
  </si>
  <si>
    <t>Total Present Value of FCFE</t>
  </si>
  <si>
    <t>Existing no. of shares</t>
  </si>
  <si>
    <t>Add: Fresh Issue</t>
  </si>
  <si>
    <t>Total no. of Equity Shares</t>
  </si>
  <si>
    <t>Value per Share</t>
  </si>
  <si>
    <t>Add: Depreciation</t>
  </si>
  <si>
    <t>Less: Changes in working Capital</t>
  </si>
  <si>
    <t>Less: Capex</t>
  </si>
  <si>
    <t>Add: Net Borrowing</t>
  </si>
  <si>
    <t>(INR '000)</t>
  </si>
  <si>
    <t>Sensitivity Analysis</t>
  </si>
  <si>
    <t>CoE</t>
  </si>
  <si>
    <t>Sensitivity Analysis - Equity Value</t>
  </si>
  <si>
    <t xml:space="preserve">Q2) </t>
  </si>
  <si>
    <t>Q1 a)</t>
  </si>
  <si>
    <t>Valuation - DCF for Company ……………………………. (mention company allotted)</t>
  </si>
  <si>
    <t>Equity Shares (input the data )</t>
  </si>
  <si>
    <t>Term &amp; Batch</t>
  </si>
  <si>
    <t>Term IV, PGDM 1921</t>
  </si>
  <si>
    <t xml:space="preserve">Q2. </t>
  </si>
  <si>
    <t>Max Marks</t>
  </si>
  <si>
    <t>Compute Bond Price, Discount Rate, Coupon Amount, Remaining life, Bond Duration and Modified Duration</t>
  </si>
  <si>
    <t>Annual coupon rate (CR)</t>
  </si>
  <si>
    <t>Yield to maturity (y)</t>
  </si>
  <si>
    <t>Remaining coupons (CPns)</t>
  </si>
  <si>
    <t>Coupon payment frequency (f)</t>
  </si>
  <si>
    <t>Face value</t>
  </si>
  <si>
    <t>Discount rate/period (Disc)</t>
  </si>
  <si>
    <t>Coupon amount (CPmt)</t>
  </si>
  <si>
    <t>Remaining life (Yrs, Life)</t>
  </si>
  <si>
    <t>Calculated bond price</t>
  </si>
  <si>
    <t>Calculated from cash flows</t>
  </si>
  <si>
    <t>Duration (Yrs)</t>
  </si>
  <si>
    <t>Modified duration (Yrs)</t>
  </si>
  <si>
    <t>Calculated using functions</t>
  </si>
  <si>
    <t>Maturity date</t>
  </si>
  <si>
    <t>Q2.</t>
  </si>
  <si>
    <t xml:space="preserve">Q3) </t>
  </si>
  <si>
    <t xml:space="preserve">Q3. </t>
  </si>
  <si>
    <t>DCF Valuation</t>
  </si>
  <si>
    <t>Q1 - A</t>
  </si>
  <si>
    <t>Q 1 - B</t>
  </si>
  <si>
    <t>Scenerio Analysis</t>
  </si>
  <si>
    <t>Duration and Modified Duration</t>
  </si>
  <si>
    <t>VaR and CVaR</t>
  </si>
  <si>
    <t xml:space="preserve">Today's date </t>
  </si>
  <si>
    <t>VaR</t>
  </si>
  <si>
    <r>
      <rPr>
        <sz val="11"/>
        <color theme="1"/>
        <rFont val="Calibri"/>
        <family val="2"/>
        <scheme val="minor"/>
      </rPr>
      <t>Compute</t>
    </r>
    <r>
      <rPr>
        <b/>
        <sz val="11"/>
        <color theme="1"/>
        <rFont val="Calibri"/>
        <family val="2"/>
        <scheme val="minor"/>
      </rPr>
      <t xml:space="preserve"> Bond Price, Discount Rate, Coupon Amount, Remaining life, Bond Duration and Modified Duration. Take the dates and Coupon Rates from the data set</t>
    </r>
  </si>
  <si>
    <t>Stock Volatility and VaR</t>
  </si>
  <si>
    <t>Estimate the stock Volatility and find the Value at Risk for the Company allotted to You in your dataset at 95%, 97.5% and 99% confidence level. Take the return of last one year daily data and work on VaR and write your interpretation</t>
  </si>
  <si>
    <t>Estimating a Stock's Volatility Using Daily Data</t>
  </si>
  <si>
    <t>Number of days of data</t>
  </si>
  <si>
    <t>Number of daily returns</t>
  </si>
  <si>
    <t>Mean daily return</t>
  </si>
  <si>
    <t>Daily variance</t>
  </si>
  <si>
    <t>Daily standard deviation</t>
  </si>
  <si>
    <t>Volatility (annualized SD)</t>
  </si>
  <si>
    <t>Date</t>
  </si>
  <si>
    <t>Closing</t>
  </si>
  <si>
    <t xml:space="preserve">Price </t>
  </si>
  <si>
    <t xml:space="preserve">Daily </t>
  </si>
  <si>
    <t>Squared</t>
  </si>
  <si>
    <t>Price</t>
  </si>
  <si>
    <t>relative</t>
  </si>
  <si>
    <t>return</t>
  </si>
  <si>
    <t>Deviation</t>
  </si>
  <si>
    <t>Count</t>
  </si>
  <si>
    <t>MR</t>
  </si>
  <si>
    <r>
      <rPr>
        <sz val="11"/>
        <color theme="1"/>
        <rFont val="Calibri"/>
        <family val="2"/>
        <scheme val="minor"/>
      </rPr>
      <t xml:space="preserve">Stress test the </t>
    </r>
    <r>
      <rPr>
        <b/>
        <sz val="11"/>
        <color theme="1"/>
        <rFont val="Calibri"/>
        <family val="2"/>
        <scheme val="minor"/>
      </rPr>
      <t>sensitivity</t>
    </r>
    <r>
      <rPr>
        <sz val="11"/>
        <color theme="1"/>
        <rFont val="Calibri"/>
        <family val="2"/>
        <scheme val="minor"/>
      </rPr>
      <t xml:space="preserve"> for Equity Value by sensitizing the CoE and Terminal Growth rate and Once the sestivity table is updated, analyse the output in the space given in the sheet</t>
    </r>
  </si>
  <si>
    <t>Debugging a Model
Debug a DCF valuation for equity of the Company allotted to you in your dataset  and calculate the Equity value and Enterprise valuation of the company</t>
  </si>
  <si>
    <t>Code</t>
  </si>
  <si>
    <t>D&amp;A</t>
  </si>
  <si>
    <t>Changes in Operating Working Capital</t>
  </si>
  <si>
    <t>CapEx</t>
  </si>
  <si>
    <t>T-0</t>
  </si>
  <si>
    <t>T+1</t>
  </si>
  <si>
    <t>T+2</t>
  </si>
  <si>
    <t>T+3</t>
  </si>
  <si>
    <t>T+4</t>
  </si>
  <si>
    <t>T+5</t>
  </si>
  <si>
    <t>Amount</t>
  </si>
  <si>
    <t>Weight</t>
  </si>
  <si>
    <t>Equity</t>
  </si>
  <si>
    <t>Shares Outstanding</t>
  </si>
  <si>
    <t>Debt</t>
  </si>
  <si>
    <t>Cost of Debt</t>
  </si>
  <si>
    <t>Tax Rate</t>
  </si>
  <si>
    <t>Historical</t>
  </si>
  <si>
    <t>Projected</t>
  </si>
  <si>
    <t>Data Set for Q1</t>
  </si>
  <si>
    <t>No change in debt</t>
  </si>
  <si>
    <t>Today's date</t>
  </si>
  <si>
    <t>Inter</t>
  </si>
  <si>
    <t>Data Set for Q2</t>
  </si>
  <si>
    <t>In '000</t>
  </si>
  <si>
    <t>Data Set for Q3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</si>
</sst>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3" formatCode="_ * #,##0.00_ ;_ * \-#,##0.00_ ;_ * &quot;-&quot;??_ ;_ @_ "/>
    <numFmt numFmtId="164" formatCode="_(* #,##0.00_);_(* \(#,##0.00\);_(* &quot;-&quot;??_);_(@_)"/>
    <numFmt numFmtId="165" formatCode="_(* #,##0_);_(* \(#,##0\);_(* &quot;-&quot;??_);_(@_)"/>
    <numFmt numFmtId="166" formatCode="0.0%"/>
    <numFmt numFmtId="167" formatCode="#,##0;\(#,##0\);\-;@"/>
    <numFmt numFmtId="168" formatCode="_(* #,##0.0_);_(* \(#,##0.0\);_(* &quot;-&quot;??_);_(@_)"/>
    <numFmt numFmtId="169" formatCode="&quot;₹&quot;\ #,##0.00"/>
    <numFmt numFmtId="170" formatCode="&quot;$&quot;#,##0.00"/>
    <numFmt numFmtId="171" formatCode="&quot;$&quot;#,##0.00_);[Red]\(&quot;$&quot;#,##0.00\)"/>
    <numFmt numFmtId="172" formatCode="0.0000"/>
    <numFmt numFmtId="173" formatCode="_(* #,##0.000_);_(* \(#,##0.000\);_(* &quot;-&quot;??_);_(@_)"/>
    <numFmt numFmtId="174" formatCode="0.000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6600"/>
      <name val="Calibri"/>
      <family val="2"/>
      <scheme val="minor"/>
    </font>
    <font>
      <sz val="10"/>
      <name val="Arial"/>
      <family val="2"/>
    </font>
    <font>
      <sz val="11"/>
      <color indexed="12"/>
      <name val="Calibri"/>
      <family val="2"/>
      <scheme val="minor"/>
    </font>
    <font>
      <b/>
      <sz val="14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6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u/>
      <sz val="11"/>
      <color theme="1"/>
      <name val="Calibri"/>
      <family val="2"/>
      <scheme val="minor"/>
    </font>
    <font>
      <b/>
      <sz val="1"/>
      <color theme="1"/>
      <name val="Calibri"/>
      <family val="2"/>
      <scheme val="minor"/>
    </font>
    <font>
      <b/>
      <sz val="1"/>
      <name val="Calibri"/>
      <family val="2"/>
      <scheme val="minor"/>
    </font>
    <font>
      <sz val="1"/>
      <color theme="1"/>
      <name val="Calibri"/>
      <family val="2"/>
      <scheme val="minor"/>
    </font>
    <font>
      <sz val="1"/>
      <color rgb="FF0070C0"/>
      <name val="Calibri"/>
      <family val="2"/>
      <scheme val="minor"/>
    </font>
    <font>
      <b/>
      <sz val="1"/>
      <color indexed="8"/>
      <name val="Calibri"/>
      <family val="2"/>
      <scheme val="minor"/>
    </font>
    <font>
      <b/>
      <sz val="1"/>
      <color indexed="8"/>
      <name val="Arial"/>
      <family val="2"/>
    </font>
    <font>
      <sz val="1"/>
      <color rgb="FF006600"/>
      <name val="Calibri"/>
      <family val="2"/>
      <scheme val="minor"/>
    </font>
    <font>
      <sz val="1"/>
      <name val="Calibri"/>
      <family val="2"/>
      <scheme val="minor"/>
    </font>
    <font>
      <sz val="1"/>
      <color indexed="12"/>
      <name val="Calibri"/>
      <family val="2"/>
      <scheme val="minor"/>
    </font>
    <font>
      <b/>
      <sz val="1"/>
      <name val="Arial"/>
      <family val="2"/>
    </font>
    <font>
      <b/>
      <u/>
      <sz val="1"/>
      <color theme="1"/>
      <name val="Calibri"/>
      <family val="2"/>
      <scheme val="minor"/>
    </font>
    <font>
      <u/>
      <sz val="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2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32">
    <xf numFmtId="0" fontId="0" fillId="0" borderId="0" xfId="0"/>
    <xf numFmtId="0" fontId="2" fillId="0" borderId="0" xfId="0" applyFont="1"/>
    <xf numFmtId="0" fontId="0" fillId="0" borderId="0" xfId="0" applyFont="1"/>
    <xf numFmtId="0" fontId="2" fillId="0" borderId="0" xfId="0" applyFont="1" applyAlignment="1">
      <alignment horizontal="right"/>
    </xf>
    <xf numFmtId="0" fontId="0" fillId="0" borderId="12" xfId="0" applyBorder="1" applyAlignment="1">
      <alignment horizontal="center"/>
    </xf>
    <xf numFmtId="0" fontId="0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1" xfId="0" applyFont="1" applyBorder="1" applyAlignment="1">
      <alignment wrapText="1"/>
    </xf>
    <xf numFmtId="0" fontId="0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0" fontId="0" fillId="0" borderId="12" xfId="0" applyFont="1" applyBorder="1"/>
    <xf numFmtId="164" fontId="2" fillId="0" borderId="12" xfId="1" applyFont="1" applyBorder="1" applyAlignment="1">
      <alignment horizontal="center"/>
    </xf>
    <xf numFmtId="0" fontId="3" fillId="0" borderId="12" xfId="0" applyFont="1" applyBorder="1"/>
    <xf numFmtId="164" fontId="0" fillId="0" borderId="12" xfId="1" applyFont="1" applyBorder="1" applyAlignment="1">
      <alignment horizontal="center"/>
    </xf>
    <xf numFmtId="164" fontId="10" fillId="2" borderId="10" xfId="4" applyNumberFormat="1" applyFont="1" applyFill="1" applyBorder="1" applyAlignment="1"/>
    <xf numFmtId="164" fontId="2" fillId="0" borderId="12" xfId="0" applyNumberFormat="1" applyFont="1" applyBorder="1"/>
    <xf numFmtId="167" fontId="14" fillId="0" borderId="0" xfId="0" applyNumberFormat="1" applyFont="1" applyFill="1" applyAlignment="1"/>
    <xf numFmtId="167" fontId="0" fillId="0" borderId="0" xfId="0" applyNumberFormat="1" applyAlignment="1">
      <alignment vertical="center"/>
    </xf>
    <xf numFmtId="167" fontId="0" fillId="0" borderId="0" xfId="0" applyNumberFormat="1" applyFont="1" applyAlignment="1">
      <alignment vertical="center"/>
    </xf>
    <xf numFmtId="167" fontId="0" fillId="0" borderId="0" xfId="0" applyNumberFormat="1" applyFont="1" applyBorder="1" applyAlignment="1">
      <alignment vertical="center"/>
    </xf>
    <xf numFmtId="9" fontId="0" fillId="0" borderId="0" xfId="2" applyFont="1" applyAlignment="1">
      <alignment vertical="center"/>
    </xf>
    <xf numFmtId="165" fontId="0" fillId="0" borderId="0" xfId="1" applyNumberFormat="1" applyFont="1" applyAlignment="1">
      <alignment vertical="center"/>
    </xf>
    <xf numFmtId="167" fontId="0" fillId="0" borderId="0" xfId="0" applyNumberFormat="1" applyFont="1" applyFill="1" applyBorder="1" applyAlignment="1">
      <alignment vertical="center"/>
    </xf>
    <xf numFmtId="167" fontId="15" fillId="0" borderId="0" xfId="0" applyNumberFormat="1" applyFont="1" applyFill="1" applyAlignment="1"/>
    <xf numFmtId="167" fontId="7" fillId="0" borderId="0" xfId="0" applyNumberFormat="1" applyFont="1" applyFill="1" applyAlignment="1"/>
    <xf numFmtId="167" fontId="2" fillId="0" borderId="0" xfId="0" applyNumberFormat="1" applyFont="1" applyBorder="1" applyAlignment="1"/>
    <xf numFmtId="167" fontId="0" fillId="0" borderId="1" xfId="0" applyNumberFormat="1" applyFont="1" applyBorder="1" applyAlignment="1"/>
    <xf numFmtId="165" fontId="8" fillId="0" borderId="0" xfId="1" applyNumberFormat="1" applyFont="1" applyAlignment="1">
      <alignment vertical="center"/>
    </xf>
    <xf numFmtId="165" fontId="7" fillId="0" borderId="0" xfId="1" applyNumberFormat="1" applyFont="1" applyBorder="1" applyAlignment="1">
      <alignment vertical="center"/>
    </xf>
    <xf numFmtId="165" fontId="0" fillId="0" borderId="0" xfId="1" applyNumberFormat="1" applyFont="1" applyBorder="1" applyAlignment="1">
      <alignment vertical="center"/>
    </xf>
    <xf numFmtId="165" fontId="8" fillId="0" borderId="8" xfId="1" applyNumberFormat="1" applyFont="1" applyBorder="1" applyAlignment="1">
      <alignment vertical="center"/>
    </xf>
    <xf numFmtId="165" fontId="0" fillId="0" borderId="1" xfId="1" applyNumberFormat="1" applyFont="1" applyBorder="1" applyAlignment="1">
      <alignment vertical="center"/>
    </xf>
    <xf numFmtId="165" fontId="0" fillId="0" borderId="3" xfId="1" applyNumberFormat="1" applyFont="1" applyBorder="1" applyAlignment="1">
      <alignment vertical="center"/>
    </xf>
    <xf numFmtId="167" fontId="0" fillId="0" borderId="0" xfId="0" applyNumberFormat="1" applyFont="1" applyAlignment="1">
      <alignment horizontal="center" vertical="center"/>
    </xf>
    <xf numFmtId="167" fontId="0" fillId="0" borderId="8" xfId="0" applyNumberFormat="1" applyFont="1" applyBorder="1" applyAlignment="1">
      <alignment vertical="center"/>
    </xf>
    <xf numFmtId="167" fontId="0" fillId="0" borderId="8" xfId="0" applyNumberFormat="1" applyFont="1" applyBorder="1" applyAlignment="1">
      <alignment horizontal="center" vertical="center"/>
    </xf>
    <xf numFmtId="166" fontId="12" fillId="2" borderId="8" xfId="2" applyNumberFormat="1" applyFont="1" applyFill="1" applyBorder="1"/>
    <xf numFmtId="166" fontId="12" fillId="2" borderId="6" xfId="2" applyNumberFormat="1" applyFont="1" applyFill="1" applyBorder="1"/>
    <xf numFmtId="165" fontId="6" fillId="0" borderId="9" xfId="1" applyNumberFormat="1" applyFont="1" applyBorder="1"/>
    <xf numFmtId="165" fontId="0" fillId="0" borderId="0" xfId="1" applyNumberFormat="1" applyFont="1"/>
    <xf numFmtId="166" fontId="12" fillId="5" borderId="0" xfId="0" applyNumberFormat="1" applyFont="1" applyFill="1"/>
    <xf numFmtId="168" fontId="12" fillId="5" borderId="0" xfId="1" applyNumberFormat="1" applyFont="1" applyFill="1"/>
    <xf numFmtId="166" fontId="12" fillId="5" borderId="0" xfId="2" applyNumberFormat="1" applyFont="1" applyFill="1"/>
    <xf numFmtId="0" fontId="0" fillId="0" borderId="0" xfId="0"/>
    <xf numFmtId="0" fontId="0" fillId="0" borderId="0" xfId="0" applyFont="1"/>
    <xf numFmtId="0" fontId="0" fillId="0" borderId="0" xfId="0" applyAlignment="1">
      <alignment vertical="top"/>
    </xf>
    <xf numFmtId="0" fontId="2" fillId="0" borderId="0" xfId="0" applyFont="1" applyAlignment="1">
      <alignment vertical="top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vertical="top" wrapText="1"/>
    </xf>
    <xf numFmtId="43" fontId="10" fillId="2" borderId="12" xfId="9" applyNumberFormat="1" applyFont="1" applyFill="1" applyBorder="1" applyAlignment="1"/>
    <xf numFmtId="0" fontId="17" fillId="0" borderId="0" xfId="0" applyFont="1" applyAlignment="1">
      <alignment vertical="top"/>
    </xf>
    <xf numFmtId="0" fontId="16" fillId="0" borderId="0" xfId="0" applyFont="1" applyAlignment="1">
      <alignment vertical="top"/>
    </xf>
    <xf numFmtId="0" fontId="18" fillId="0" borderId="0" xfId="0" applyFont="1" applyAlignment="1">
      <alignment vertical="top"/>
    </xf>
    <xf numFmtId="2" fontId="0" fillId="0" borderId="0" xfId="0" applyNumberFormat="1" applyAlignment="1">
      <alignment vertical="top"/>
    </xf>
    <xf numFmtId="169" fontId="0" fillId="5" borderId="12" xfId="0" applyNumberFormat="1" applyFill="1" applyBorder="1" applyAlignment="1">
      <alignment vertical="top"/>
    </xf>
    <xf numFmtId="2" fontId="0" fillId="2" borderId="12" xfId="0" applyNumberFormat="1" applyFill="1" applyBorder="1" applyAlignment="1">
      <alignment vertical="top"/>
    </xf>
    <xf numFmtId="10" fontId="0" fillId="2" borderId="12" xfId="0" applyNumberFormat="1" applyFill="1" applyBorder="1" applyAlignment="1">
      <alignment vertical="top"/>
    </xf>
    <xf numFmtId="170" fontId="0" fillId="2" borderId="12" xfId="0" applyNumberFormat="1" applyFill="1" applyBorder="1" applyAlignment="1">
      <alignment vertical="top"/>
    </xf>
    <xf numFmtId="0" fontId="0" fillId="2" borderId="12" xfId="0" applyFill="1" applyBorder="1" applyAlignment="1">
      <alignment vertical="top"/>
    </xf>
    <xf numFmtId="171" fontId="0" fillId="2" borderId="12" xfId="0" applyNumberFormat="1" applyFill="1" applyBorder="1" applyAlignment="1">
      <alignment vertical="top"/>
    </xf>
    <xf numFmtId="0" fontId="0" fillId="0" borderId="12" xfId="0" applyFont="1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14" fontId="0" fillId="2" borderId="12" xfId="0" applyNumberFormat="1" applyFill="1" applyBorder="1" applyAlignment="1">
      <alignment vertical="top"/>
    </xf>
    <xf numFmtId="0" fontId="17" fillId="0" borderId="0" xfId="0" applyFont="1"/>
    <xf numFmtId="0" fontId="18" fillId="0" borderId="0" xfId="0" applyFont="1" applyAlignment="1">
      <alignment horizontal="center"/>
    </xf>
    <xf numFmtId="0" fontId="0" fillId="6" borderId="12" xfId="0" applyFill="1" applyBorder="1"/>
    <xf numFmtId="10" fontId="0" fillId="0" borderId="0" xfId="0" applyNumberFormat="1"/>
    <xf numFmtId="172" fontId="0" fillId="2" borderId="0" xfId="0" applyNumberFormat="1" applyFill="1"/>
    <xf numFmtId="10" fontId="0" fillId="2" borderId="0" xfId="0" applyNumberFormat="1" applyFill="1"/>
    <xf numFmtId="0" fontId="0" fillId="0" borderId="0" xfId="0" applyAlignment="1">
      <alignment horizontal="right"/>
    </xf>
    <xf numFmtId="9" fontId="0" fillId="0" borderId="0" xfId="0" applyNumberFormat="1"/>
    <xf numFmtId="0" fontId="0" fillId="2" borderId="12" xfId="0" applyFill="1" applyBorder="1"/>
    <xf numFmtId="0" fontId="0" fillId="0" borderId="0" xfId="0" applyBorder="1"/>
    <xf numFmtId="0" fontId="0" fillId="0" borderId="0" xfId="0" applyBorder="1" applyAlignment="1">
      <alignment horizontal="right"/>
    </xf>
    <xf numFmtId="0" fontId="16" fillId="7" borderId="12" xfId="0" applyFont="1" applyFill="1" applyBorder="1"/>
    <xf numFmtId="0" fontId="0" fillId="7" borderId="12" xfId="0" applyFill="1" applyBorder="1"/>
    <xf numFmtId="0" fontId="0" fillId="7" borderId="12" xfId="0" applyFill="1" applyBorder="1" applyAlignment="1">
      <alignment vertical="top"/>
    </xf>
    <xf numFmtId="10" fontId="0" fillId="7" borderId="12" xfId="0" applyNumberFormat="1" applyFill="1" applyBorder="1" applyAlignment="1">
      <alignment vertical="top"/>
    </xf>
    <xf numFmtId="169" fontId="0" fillId="7" borderId="12" xfId="0" applyNumberFormat="1" applyFill="1" applyBorder="1" applyAlignment="1">
      <alignment vertical="top"/>
    </xf>
    <xf numFmtId="14" fontId="0" fillId="7" borderId="12" xfId="0" applyNumberFormat="1" applyFill="1" applyBorder="1" applyAlignment="1">
      <alignment vertical="top"/>
    </xf>
    <xf numFmtId="0" fontId="0" fillId="8" borderId="0" xfId="0" applyFill="1"/>
    <xf numFmtId="0" fontId="16" fillId="8" borderId="0" xfId="0" applyFont="1" applyFill="1"/>
    <xf numFmtId="0" fontId="0" fillId="8" borderId="12" xfId="0" applyFill="1" applyBorder="1"/>
    <xf numFmtId="0" fontId="0" fillId="8" borderId="12" xfId="0" applyFill="1" applyBorder="1" applyAlignment="1">
      <alignment vertical="top" wrapText="1"/>
    </xf>
    <xf numFmtId="15" fontId="0" fillId="0" borderId="0" xfId="0" applyNumberFormat="1"/>
    <xf numFmtId="2" fontId="0" fillId="0" borderId="0" xfId="0" applyNumberFormat="1"/>
    <xf numFmtId="0" fontId="0" fillId="9" borderId="0" xfId="0" applyFill="1" applyBorder="1" applyAlignment="1">
      <alignment vertical="top"/>
    </xf>
    <xf numFmtId="0" fontId="0" fillId="9" borderId="0" xfId="0" applyFill="1"/>
    <xf numFmtId="0" fontId="0" fillId="9" borderId="0" xfId="0" applyFill="1" applyAlignment="1">
      <alignment horizontal="right"/>
    </xf>
    <xf numFmtId="0" fontId="0" fillId="9" borderId="15" xfId="0" applyFill="1" applyBorder="1"/>
    <xf numFmtId="0" fontId="0" fillId="9" borderId="15" xfId="0" applyFill="1" applyBorder="1" applyAlignment="1">
      <alignment horizontal="right"/>
    </xf>
    <xf numFmtId="15" fontId="0" fillId="9" borderId="0" xfId="0" applyNumberFormat="1" applyFill="1"/>
    <xf numFmtId="2" fontId="0" fillId="9" borderId="0" xfId="0" applyNumberFormat="1" applyFill="1"/>
    <xf numFmtId="0" fontId="19" fillId="0" borderId="0" xfId="0" applyFont="1"/>
    <xf numFmtId="15" fontId="0" fillId="2" borderId="12" xfId="0" applyNumberFormat="1" applyFill="1" applyBorder="1"/>
    <xf numFmtId="0" fontId="0" fillId="2" borderId="0" xfId="0" applyFill="1" applyProtection="1">
      <protection locked="0"/>
    </xf>
    <xf numFmtId="164" fontId="12" fillId="2" borderId="0" xfId="1" applyFont="1" applyFill="1" applyProtection="1">
      <protection locked="0"/>
    </xf>
    <xf numFmtId="165" fontId="6" fillId="2" borderId="0" xfId="1" applyNumberFormat="1" applyFont="1" applyFill="1" applyAlignment="1" applyProtection="1">
      <alignment vertical="center"/>
      <protection locked="0"/>
    </xf>
    <xf numFmtId="165" fontId="10" fillId="2" borderId="0" xfId="1" applyNumberFormat="1" applyFont="1" applyFill="1" applyProtection="1">
      <protection locked="0"/>
    </xf>
    <xf numFmtId="165" fontId="2" fillId="2" borderId="13" xfId="1" applyNumberFormat="1" applyFont="1" applyFill="1" applyBorder="1" applyAlignment="1" applyProtection="1">
      <alignment vertical="center"/>
      <protection locked="0"/>
    </xf>
    <xf numFmtId="165" fontId="8" fillId="2" borderId="12" xfId="1" applyNumberFormat="1" applyFont="1" applyFill="1" applyBorder="1" applyAlignment="1" applyProtection="1">
      <alignment vertical="center"/>
      <protection locked="0"/>
    </xf>
    <xf numFmtId="165" fontId="0" fillId="2" borderId="14" xfId="1" applyNumberFormat="1" applyFont="1" applyFill="1" applyBorder="1" applyAlignment="1" applyProtection="1">
      <alignment vertical="center"/>
      <protection locked="0"/>
    </xf>
    <xf numFmtId="165" fontId="0" fillId="2" borderId="12" xfId="1" applyNumberFormat="1" applyFont="1" applyFill="1" applyBorder="1" applyAlignment="1" applyProtection="1">
      <alignment vertical="center"/>
      <protection locked="0"/>
    </xf>
    <xf numFmtId="0" fontId="20" fillId="0" borderId="0" xfId="0" applyFont="1" applyAlignment="1">
      <alignment vertical="top" wrapText="1"/>
    </xf>
    <xf numFmtId="0" fontId="22" fillId="0" borderId="0" xfId="0" applyFont="1"/>
    <xf numFmtId="166" fontId="23" fillId="5" borderId="0" xfId="0" applyNumberFormat="1" applyFont="1" applyFill="1"/>
    <xf numFmtId="168" fontId="23" fillId="5" borderId="0" xfId="1" applyNumberFormat="1" applyFont="1" applyFill="1"/>
    <xf numFmtId="10" fontId="22" fillId="2" borderId="0" xfId="2" applyNumberFormat="1" applyFont="1" applyFill="1"/>
    <xf numFmtId="166" fontId="23" fillId="5" borderId="0" xfId="2" applyNumberFormat="1" applyFont="1" applyFill="1"/>
    <xf numFmtId="164" fontId="23" fillId="2" borderId="0" xfId="1" applyFont="1" applyFill="1"/>
    <xf numFmtId="167" fontId="24" fillId="0" borderId="0" xfId="0" applyNumberFormat="1" applyFont="1" applyFill="1" applyAlignment="1"/>
    <xf numFmtId="0" fontId="20" fillId="0" borderId="0" xfId="0" applyFont="1" applyAlignment="1">
      <alignment horizontal="right"/>
    </xf>
    <xf numFmtId="167" fontId="21" fillId="0" borderId="0" xfId="0" applyNumberFormat="1" applyFont="1" applyFill="1" applyAlignment="1"/>
    <xf numFmtId="167" fontId="25" fillId="0" borderId="0" xfId="0" applyNumberFormat="1" applyFont="1" applyFill="1" applyAlignment="1"/>
    <xf numFmtId="167" fontId="22" fillId="0" borderId="0" xfId="0" applyNumberFormat="1" applyFont="1" applyAlignment="1">
      <alignment vertical="center"/>
    </xf>
    <xf numFmtId="167" fontId="22" fillId="0" borderId="0" xfId="0" applyNumberFormat="1" applyFont="1" applyAlignment="1">
      <alignment horizontal="center" vertical="center"/>
    </xf>
    <xf numFmtId="165" fontId="26" fillId="2" borderId="12" xfId="1" applyNumberFormat="1" applyFont="1" applyFill="1" applyBorder="1" applyAlignment="1">
      <alignment vertical="center"/>
    </xf>
    <xf numFmtId="167" fontId="22" fillId="0" borderId="8" xfId="0" applyNumberFormat="1" applyFont="1" applyBorder="1" applyAlignment="1">
      <alignment vertical="center"/>
    </xf>
    <xf numFmtId="167" fontId="22" fillId="0" borderId="8" xfId="0" applyNumberFormat="1" applyFont="1" applyBorder="1" applyAlignment="1">
      <alignment horizontal="center" vertical="center"/>
    </xf>
    <xf numFmtId="167" fontId="20" fillId="0" borderId="0" xfId="0" applyNumberFormat="1" applyFont="1" applyBorder="1" applyAlignment="1"/>
    <xf numFmtId="165" fontId="21" fillId="0" borderId="0" xfId="1" applyNumberFormat="1" applyFont="1" applyBorder="1" applyAlignment="1">
      <alignment vertical="center"/>
    </xf>
    <xf numFmtId="165" fontId="26" fillId="0" borderId="0" xfId="1" applyNumberFormat="1" applyFont="1" applyAlignment="1">
      <alignment vertical="center"/>
    </xf>
    <xf numFmtId="165" fontId="26" fillId="0" borderId="8" xfId="1" applyNumberFormat="1" applyFont="1" applyBorder="1" applyAlignment="1">
      <alignment vertical="center"/>
    </xf>
    <xf numFmtId="165" fontId="22" fillId="0" borderId="0" xfId="1" applyNumberFormat="1" applyFont="1" applyBorder="1" applyAlignment="1">
      <alignment vertical="center"/>
    </xf>
    <xf numFmtId="167" fontId="22" fillId="0" borderId="0" xfId="0" applyNumberFormat="1" applyFont="1" applyBorder="1" applyAlignment="1">
      <alignment vertical="center"/>
    </xf>
    <xf numFmtId="165" fontId="22" fillId="0" borderId="0" xfId="1" applyNumberFormat="1" applyFont="1" applyAlignment="1">
      <alignment vertical="center"/>
    </xf>
    <xf numFmtId="167" fontId="22" fillId="0" borderId="0" xfId="0" applyNumberFormat="1" applyFont="1" applyFill="1" applyBorder="1" applyAlignment="1">
      <alignment vertical="center"/>
    </xf>
    <xf numFmtId="173" fontId="22" fillId="2" borderId="14" xfId="1" applyNumberFormat="1" applyFont="1" applyFill="1" applyBorder="1" applyAlignment="1">
      <alignment vertical="center"/>
    </xf>
    <xf numFmtId="164" fontId="22" fillId="2" borderId="12" xfId="1" applyNumberFormat="1" applyFont="1" applyFill="1" applyBorder="1" applyAlignment="1">
      <alignment vertical="center"/>
    </xf>
    <xf numFmtId="43" fontId="22" fillId="0" borderId="0" xfId="0" applyNumberFormat="1" applyFont="1"/>
    <xf numFmtId="165" fontId="22" fillId="0" borderId="3" xfId="1" applyNumberFormat="1" applyFont="1" applyBorder="1" applyAlignment="1">
      <alignment vertical="center"/>
    </xf>
    <xf numFmtId="165" fontId="22" fillId="2" borderId="12" xfId="1" applyNumberFormat="1" applyFont="1" applyFill="1" applyBorder="1" applyAlignment="1">
      <alignment vertical="center"/>
    </xf>
    <xf numFmtId="165" fontId="20" fillId="2" borderId="13" xfId="1" applyNumberFormat="1" applyFont="1" applyFill="1" applyBorder="1" applyAlignment="1">
      <alignment vertical="center"/>
    </xf>
    <xf numFmtId="165" fontId="27" fillId="2" borderId="0" xfId="1" applyNumberFormat="1" applyFont="1" applyFill="1" applyAlignment="1">
      <alignment vertical="center"/>
    </xf>
    <xf numFmtId="165" fontId="28" fillId="2" borderId="0" xfId="1" applyNumberFormat="1" applyFont="1" applyFill="1"/>
    <xf numFmtId="167" fontId="22" fillId="0" borderId="1" xfId="0" applyNumberFormat="1" applyFont="1" applyBorder="1" applyAlignment="1"/>
    <xf numFmtId="165" fontId="22" fillId="0" borderId="1" xfId="1" applyNumberFormat="1" applyFont="1" applyBorder="1" applyAlignment="1">
      <alignment vertical="center"/>
    </xf>
    <xf numFmtId="0" fontId="20" fillId="0" borderId="0" xfId="0" applyFont="1"/>
    <xf numFmtId="165" fontId="27" fillId="0" borderId="9" xfId="1" applyNumberFormat="1" applyFont="1" applyBorder="1"/>
    <xf numFmtId="166" fontId="23" fillId="2" borderId="8" xfId="2" applyNumberFormat="1" applyFont="1" applyFill="1" applyBorder="1"/>
    <xf numFmtId="166" fontId="23" fillId="2" borderId="6" xfId="2" applyNumberFormat="1" applyFont="1" applyFill="1" applyBorder="1"/>
    <xf numFmtId="165" fontId="22" fillId="0" borderId="0" xfId="1" applyNumberFormat="1" applyFont="1"/>
    <xf numFmtId="0" fontId="20" fillId="0" borderId="0" xfId="0" applyFont="1" applyAlignment="1">
      <alignment vertical="top"/>
    </xf>
    <xf numFmtId="0" fontId="29" fillId="0" borderId="0" xfId="0" applyFont="1" applyAlignment="1">
      <alignment vertical="top"/>
    </xf>
    <xf numFmtId="0" fontId="22" fillId="0" borderId="0" xfId="0" applyFont="1" applyAlignment="1">
      <alignment vertical="top"/>
    </xf>
    <xf numFmtId="0" fontId="30" fillId="0" borderId="0" xfId="0" applyFont="1" applyAlignment="1">
      <alignment vertical="top"/>
    </xf>
    <xf numFmtId="10" fontId="22" fillId="0" borderId="0" xfId="0" applyNumberFormat="1" applyFont="1" applyAlignment="1">
      <alignment vertical="top"/>
    </xf>
    <xf numFmtId="2" fontId="22" fillId="0" borderId="0" xfId="0" applyNumberFormat="1" applyFont="1" applyAlignment="1">
      <alignment vertical="top"/>
    </xf>
    <xf numFmtId="169" fontId="22" fillId="6" borderId="12" xfId="0" applyNumberFormat="1" applyFont="1" applyFill="1" applyBorder="1" applyAlignment="1">
      <alignment vertical="top"/>
    </xf>
    <xf numFmtId="10" fontId="22" fillId="2" borderId="0" xfId="0" applyNumberFormat="1" applyFont="1" applyFill="1" applyAlignment="1">
      <alignment vertical="top"/>
    </xf>
    <xf numFmtId="169" fontId="22" fillId="2" borderId="0" xfId="0" applyNumberFormat="1" applyFont="1" applyFill="1" applyAlignment="1">
      <alignment vertical="top"/>
    </xf>
    <xf numFmtId="0" fontId="22" fillId="2" borderId="0" xfId="0" applyFont="1" applyFill="1" applyAlignment="1">
      <alignment vertical="top"/>
    </xf>
    <xf numFmtId="2" fontId="22" fillId="2" borderId="0" xfId="0" applyNumberFormat="1" applyFont="1" applyFill="1" applyAlignment="1">
      <alignment vertical="top"/>
    </xf>
    <xf numFmtId="14" fontId="22" fillId="6" borderId="12" xfId="0" applyNumberFormat="1" applyFont="1" applyFill="1" applyBorder="1" applyAlignment="1">
      <alignment vertical="top"/>
    </xf>
    <xf numFmtId="0" fontId="29" fillId="0" borderId="0" xfId="0" applyFont="1"/>
    <xf numFmtId="0" fontId="29" fillId="0" borderId="0" xfId="0" applyFont="1" applyAlignment="1">
      <alignment horizontal="center"/>
    </xf>
    <xf numFmtId="0" fontId="22" fillId="6" borderId="12" xfId="0" applyFont="1" applyFill="1" applyBorder="1"/>
    <xf numFmtId="172" fontId="22" fillId="0" borderId="0" xfId="0" applyNumberFormat="1" applyFont="1"/>
    <xf numFmtId="0" fontId="22" fillId="0" borderId="2" xfId="0" applyFont="1" applyBorder="1" applyAlignment="1">
      <alignment horizontal="left" vertical="top"/>
    </xf>
    <xf numFmtId="0" fontId="22" fillId="0" borderId="3" xfId="0" applyFont="1" applyBorder="1" applyAlignment="1">
      <alignment horizontal="left" vertical="top"/>
    </xf>
    <xf numFmtId="0" fontId="22" fillId="0" borderId="4" xfId="0" applyFont="1" applyBorder="1" applyAlignment="1">
      <alignment horizontal="left" vertical="top"/>
    </xf>
    <xf numFmtId="0" fontId="22" fillId="0" borderId="5" xfId="0" applyFont="1" applyBorder="1" applyAlignment="1">
      <alignment horizontal="left" vertical="top"/>
    </xf>
    <xf numFmtId="0" fontId="22" fillId="0" borderId="0" xfId="0" applyFont="1" applyBorder="1" applyAlignment="1">
      <alignment horizontal="left" vertical="top"/>
    </xf>
    <xf numFmtId="0" fontId="22" fillId="0" borderId="6" xfId="0" applyFont="1" applyBorder="1" applyAlignment="1">
      <alignment horizontal="left" vertical="top"/>
    </xf>
    <xf numFmtId="10" fontId="22" fillId="0" borderId="0" xfId="0" applyNumberFormat="1" applyFont="1"/>
    <xf numFmtId="0" fontId="31" fillId="0" borderId="0" xfId="0" applyFont="1"/>
    <xf numFmtId="0" fontId="22" fillId="0" borderId="7" xfId="0" applyFont="1" applyBorder="1" applyAlignment="1">
      <alignment horizontal="left" vertical="top"/>
    </xf>
    <xf numFmtId="0" fontId="22" fillId="0" borderId="8" xfId="0" applyFont="1" applyBorder="1" applyAlignment="1">
      <alignment horizontal="left" vertical="top"/>
    </xf>
    <xf numFmtId="0" fontId="22" fillId="0" borderId="9" xfId="0" applyFont="1" applyBorder="1" applyAlignment="1">
      <alignment horizontal="left" vertical="top"/>
    </xf>
    <xf numFmtId="0" fontId="22" fillId="2" borderId="12" xfId="0" applyFont="1" applyFill="1" applyBorder="1"/>
    <xf numFmtId="9" fontId="22" fillId="0" borderId="0" xfId="0" applyNumberFormat="1" applyFont="1"/>
    <xf numFmtId="10" fontId="22" fillId="2" borderId="12" xfId="2" applyNumberFormat="1" applyFont="1" applyFill="1" applyBorder="1"/>
    <xf numFmtId="174" fontId="22" fillId="2" borderId="12" xfId="0" applyNumberFormat="1" applyFont="1" applyFill="1" applyBorder="1"/>
    <xf numFmtId="0" fontId="22" fillId="0" borderId="0" xfId="0" applyFont="1" applyAlignment="1">
      <alignment horizontal="right"/>
    </xf>
    <xf numFmtId="0" fontId="22" fillId="0" borderId="0" xfId="0" applyFont="1" applyBorder="1"/>
    <xf numFmtId="0" fontId="22" fillId="0" borderId="0" xfId="0" applyFont="1" applyBorder="1" applyAlignment="1">
      <alignment horizontal="right"/>
    </xf>
    <xf numFmtId="15" fontId="22" fillId="2" borderId="12" xfId="0" applyNumberFormat="1" applyFont="1" applyFill="1" applyBorder="1"/>
    <xf numFmtId="2" fontId="22" fillId="2" borderId="12" xfId="0" applyNumberFormat="1" applyFont="1" applyFill="1" applyBorder="1"/>
    <xf numFmtId="2" fontId="22" fillId="0" borderId="0" xfId="0" applyNumberFormat="1" applyFont="1"/>
    <xf numFmtId="0" fontId="2" fillId="0" borderId="1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left"/>
    </xf>
    <xf numFmtId="0" fontId="5" fillId="3" borderId="11" xfId="0" applyFont="1" applyFill="1" applyBorder="1" applyAlignment="1">
      <alignment horizontal="left"/>
    </xf>
    <xf numFmtId="0" fontId="11" fillId="4" borderId="10" xfId="5" applyFont="1" applyFill="1" applyBorder="1" applyAlignment="1">
      <alignment horizontal="center" vertical="center"/>
    </xf>
    <xf numFmtId="0" fontId="11" fillId="4" borderId="1" xfId="5" applyFont="1" applyFill="1" applyBorder="1" applyAlignment="1">
      <alignment horizontal="center" vertical="center"/>
    </xf>
    <xf numFmtId="0" fontId="11" fillId="4" borderId="11" xfId="5" applyFont="1" applyFill="1" applyBorder="1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3" fillId="4" borderId="10" xfId="5" applyFont="1" applyFill="1" applyBorder="1" applyAlignment="1">
      <alignment horizontal="left"/>
    </xf>
    <xf numFmtId="0" fontId="13" fillId="4" borderId="1" xfId="5" applyFont="1" applyFill="1" applyBorder="1" applyAlignment="1">
      <alignment horizontal="left"/>
    </xf>
    <xf numFmtId="0" fontId="13" fillId="4" borderId="11" xfId="5" applyFont="1" applyFill="1" applyBorder="1" applyAlignment="1">
      <alignment horizontal="left"/>
    </xf>
    <xf numFmtId="0" fontId="0" fillId="0" borderId="2" xfId="0" applyBorder="1" applyAlignment="1" applyProtection="1">
      <alignment horizontal="left" vertical="top"/>
      <protection locked="0"/>
    </xf>
    <xf numFmtId="0" fontId="0" fillId="0" borderId="3" xfId="0" applyBorder="1" applyAlignment="1" applyProtection="1">
      <alignment horizontal="left" vertical="top"/>
      <protection locked="0"/>
    </xf>
    <xf numFmtId="0" fontId="0" fillId="0" borderId="4" xfId="0" applyBorder="1" applyAlignment="1" applyProtection="1">
      <alignment horizontal="left" vertical="top"/>
      <protection locked="0"/>
    </xf>
    <xf numFmtId="0" fontId="0" fillId="0" borderId="5" xfId="0" applyBorder="1" applyAlignment="1" applyProtection="1">
      <alignment horizontal="left" vertical="top"/>
      <protection locked="0"/>
    </xf>
    <xf numFmtId="0" fontId="0" fillId="0" borderId="0" xfId="0" applyBorder="1" applyAlignment="1" applyProtection="1">
      <alignment horizontal="left" vertical="top"/>
      <protection locked="0"/>
    </xf>
    <xf numFmtId="0" fontId="0" fillId="0" borderId="6" xfId="0" applyBorder="1" applyAlignment="1" applyProtection="1">
      <alignment horizontal="left" vertical="top"/>
      <protection locked="0"/>
    </xf>
    <xf numFmtId="0" fontId="0" fillId="0" borderId="7" xfId="0" applyBorder="1" applyAlignment="1" applyProtection="1">
      <alignment horizontal="left" vertical="top"/>
      <protection locked="0"/>
    </xf>
    <xf numFmtId="0" fontId="0" fillId="0" borderId="8" xfId="0" applyBorder="1" applyAlignment="1" applyProtection="1">
      <alignment horizontal="left" vertical="top"/>
      <protection locked="0"/>
    </xf>
    <xf numFmtId="0" fontId="0" fillId="0" borderId="9" xfId="0" applyBorder="1" applyAlignment="1" applyProtection="1">
      <alignment horizontal="left" vertical="top"/>
      <protection locked="0"/>
    </xf>
    <xf numFmtId="0" fontId="21" fillId="4" borderId="10" xfId="5" applyFont="1" applyFill="1" applyBorder="1" applyAlignment="1">
      <alignment horizontal="left"/>
    </xf>
    <xf numFmtId="0" fontId="21" fillId="4" borderId="1" xfId="5" applyFont="1" applyFill="1" applyBorder="1" applyAlignment="1">
      <alignment horizontal="left"/>
    </xf>
    <xf numFmtId="0" fontId="21" fillId="4" borderId="11" xfId="5" applyFont="1" applyFill="1" applyBorder="1" applyAlignment="1">
      <alignment horizontal="left"/>
    </xf>
    <xf numFmtId="0" fontId="21" fillId="4" borderId="10" xfId="5" applyFont="1" applyFill="1" applyBorder="1" applyAlignment="1">
      <alignment horizontal="center" vertical="center"/>
    </xf>
    <xf numFmtId="0" fontId="21" fillId="4" borderId="1" xfId="5" applyFont="1" applyFill="1" applyBorder="1" applyAlignment="1">
      <alignment horizontal="center" vertical="center"/>
    </xf>
    <xf numFmtId="0" fontId="22" fillId="0" borderId="0" xfId="0" applyFont="1" applyAlignment="1">
      <alignment horizontal="center"/>
    </xf>
    <xf numFmtId="0" fontId="22" fillId="0" borderId="2" xfId="0" applyFont="1" applyBorder="1" applyAlignment="1">
      <alignment horizontal="left" vertical="top"/>
    </xf>
    <xf numFmtId="0" fontId="22" fillId="0" borderId="3" xfId="0" applyFont="1" applyBorder="1" applyAlignment="1">
      <alignment horizontal="left" vertical="top"/>
    </xf>
    <xf numFmtId="0" fontId="22" fillId="0" borderId="5" xfId="0" applyFont="1" applyBorder="1" applyAlignment="1">
      <alignment horizontal="left" vertical="top"/>
    </xf>
    <xf numFmtId="0" fontId="22" fillId="0" borderId="0" xfId="0" applyFont="1" applyBorder="1" applyAlignment="1">
      <alignment horizontal="left" vertical="top"/>
    </xf>
    <xf numFmtId="0" fontId="22" fillId="0" borderId="7" xfId="0" applyFont="1" applyBorder="1" applyAlignment="1">
      <alignment horizontal="left" vertical="top"/>
    </xf>
    <xf numFmtId="0" fontId="22" fillId="0" borderId="8" xfId="0" applyFont="1" applyBorder="1" applyAlignment="1">
      <alignment horizontal="left" vertical="top"/>
    </xf>
    <xf numFmtId="0" fontId="22" fillId="0" borderId="0" xfId="0" applyFont="1" applyAlignment="1">
      <alignment horizontal="center" vertical="center"/>
    </xf>
    <xf numFmtId="0" fontId="22" fillId="0" borderId="4" xfId="0" applyFont="1" applyBorder="1" applyAlignment="1">
      <alignment horizontal="left" vertical="top"/>
    </xf>
    <xf numFmtId="0" fontId="22" fillId="0" borderId="6" xfId="0" applyFont="1" applyBorder="1" applyAlignment="1">
      <alignment horizontal="left" vertical="top"/>
    </xf>
    <xf numFmtId="0" fontId="22" fillId="0" borderId="9" xfId="0" applyFont="1" applyBorder="1" applyAlignment="1">
      <alignment horizontal="left" vertical="top"/>
    </xf>
    <xf numFmtId="0" fontId="0" fillId="0" borderId="0" xfId="0" applyAlignment="1">
      <alignment horizontal="left" vertical="top"/>
    </xf>
  </cellXfs>
  <cellStyles count="12">
    <cellStyle name="Comma" xfId="1" builtinId="3"/>
    <cellStyle name="Comma 2" xfId="4"/>
    <cellStyle name="Comma 2 2" xfId="9"/>
    <cellStyle name="Comma 3" xfId="6"/>
    <cellStyle name="Comma 3 2" xfId="8"/>
    <cellStyle name="Comma 3 3" xfId="10"/>
    <cellStyle name="Comma 4" xfId="11"/>
    <cellStyle name="Normal" xfId="0" builtinId="0"/>
    <cellStyle name="Normal 2" xfId="3"/>
    <cellStyle name="Normal 3" xfId="5"/>
    <cellStyle name="Normal 3 2" xfId="7"/>
    <cellStyle name="Percent" xfId="2" builtinId="5"/>
  </cellStyles>
  <dxfs count="0"/>
  <tableStyles count="0" defaultTableStyle="TableStyleMedium2" defaultPivotStyle="PivotStyleLight16"/>
  <colors>
    <mruColors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F17"/>
  <sheetViews>
    <sheetView showGridLines="0" topLeftCell="B1" workbookViewId="0">
      <selection activeCell="I20" sqref="I20"/>
    </sheetView>
  </sheetViews>
  <sheetFormatPr defaultRowHeight="15" x14ac:dyDescent="0.25"/>
  <cols>
    <col min="1" max="1" width="6" customWidth="1"/>
    <col min="2" max="2" width="19.85546875" style="48" customWidth="1"/>
    <col min="3" max="3" width="30.42578125" hidden="1" customWidth="1"/>
    <col min="4" max="6" width="15.7109375" hidden="1" customWidth="1"/>
  </cols>
  <sheetData>
    <row r="1" spans="1:6" ht="18.75" x14ac:dyDescent="0.3">
      <c r="A1" s="183" t="s">
        <v>12</v>
      </c>
      <c r="B1" s="184"/>
      <c r="C1" s="184"/>
      <c r="D1" s="184"/>
      <c r="E1" s="184"/>
      <c r="F1" s="185"/>
    </row>
    <row r="2" spans="1:6" x14ac:dyDescent="0.25">
      <c r="B2" s="61" t="s">
        <v>100</v>
      </c>
      <c r="C2" s="50"/>
    </row>
    <row r="3" spans="1:6" x14ac:dyDescent="0.25">
      <c r="B3" s="62" t="s">
        <v>13</v>
      </c>
      <c r="C3" s="4" t="s">
        <v>14</v>
      </c>
    </row>
    <row r="4" spans="1:6" x14ac:dyDescent="0.25">
      <c r="B4" s="62" t="s">
        <v>47</v>
      </c>
      <c r="C4" s="4" t="s">
        <v>48</v>
      </c>
    </row>
    <row r="7" spans="1:6" x14ac:dyDescent="0.25">
      <c r="B7" s="63" t="s">
        <v>19</v>
      </c>
      <c r="C7" s="11"/>
      <c r="D7" s="12" t="s">
        <v>20</v>
      </c>
      <c r="E7" s="12" t="s">
        <v>0</v>
      </c>
    </row>
    <row r="8" spans="1:6" x14ac:dyDescent="0.25">
      <c r="B8" s="61" t="s">
        <v>70</v>
      </c>
      <c r="C8" s="13" t="s">
        <v>17</v>
      </c>
      <c r="D8" s="14">
        <v>12</v>
      </c>
      <c r="E8" s="14">
        <f t="shared" ref="E8:E15" si="0">SUM(D8:D8)</f>
        <v>12</v>
      </c>
    </row>
    <row r="9" spans="1:6" x14ac:dyDescent="0.25">
      <c r="B9" s="61" t="s">
        <v>69</v>
      </c>
      <c r="C9" s="13" t="s">
        <v>21</v>
      </c>
      <c r="D9" s="15">
        <f>'Ans q1'!B2</f>
        <v>0</v>
      </c>
      <c r="E9" s="14">
        <f t="shared" si="0"/>
        <v>0</v>
      </c>
    </row>
    <row r="10" spans="1:6" x14ac:dyDescent="0.25">
      <c r="B10" s="61" t="s">
        <v>71</v>
      </c>
      <c r="C10" s="13" t="s">
        <v>17</v>
      </c>
      <c r="D10" s="14">
        <v>8</v>
      </c>
      <c r="E10" s="14">
        <f t="shared" si="0"/>
        <v>8</v>
      </c>
    </row>
    <row r="11" spans="1:6" x14ac:dyDescent="0.25">
      <c r="B11" s="61" t="s">
        <v>72</v>
      </c>
      <c r="C11" s="13" t="s">
        <v>21</v>
      </c>
      <c r="D11" s="15">
        <f>'Valuation and Scenerio Analysis'!B38</f>
        <v>0</v>
      </c>
      <c r="E11" s="14">
        <f t="shared" si="0"/>
        <v>0</v>
      </c>
    </row>
    <row r="12" spans="1:6" x14ac:dyDescent="0.25">
      <c r="B12" s="61" t="s">
        <v>49</v>
      </c>
      <c r="C12" s="13" t="s">
        <v>17</v>
      </c>
      <c r="D12" s="14">
        <v>10</v>
      </c>
      <c r="E12" s="14">
        <f t="shared" si="0"/>
        <v>10</v>
      </c>
    </row>
    <row r="13" spans="1:6" ht="30" x14ac:dyDescent="0.25">
      <c r="B13" s="61" t="s">
        <v>73</v>
      </c>
      <c r="C13" s="13" t="s">
        <v>21</v>
      </c>
      <c r="D13" s="15">
        <f>'Ans q2'!C3</f>
        <v>0</v>
      </c>
      <c r="E13" s="14">
        <f t="shared" si="0"/>
        <v>0</v>
      </c>
    </row>
    <row r="14" spans="1:6" x14ac:dyDescent="0.25">
      <c r="B14" s="61" t="s">
        <v>68</v>
      </c>
      <c r="C14" s="13" t="s">
        <v>17</v>
      </c>
      <c r="D14" s="14">
        <v>10</v>
      </c>
      <c r="E14" s="14">
        <f t="shared" si="0"/>
        <v>10</v>
      </c>
    </row>
    <row r="15" spans="1:6" x14ac:dyDescent="0.25">
      <c r="B15" s="61" t="s">
        <v>74</v>
      </c>
      <c r="C15" s="13" t="s">
        <v>21</v>
      </c>
      <c r="D15" s="15">
        <f>'Ans 3'!B5</f>
        <v>0</v>
      </c>
      <c r="E15" s="14">
        <f t="shared" si="0"/>
        <v>0</v>
      </c>
    </row>
    <row r="16" spans="1:6" x14ac:dyDescent="0.25">
      <c r="B16" s="181" t="s">
        <v>0</v>
      </c>
      <c r="C16" s="182"/>
      <c r="D16" s="182"/>
      <c r="E16" s="16">
        <f>E8+E10+E12+E14</f>
        <v>40</v>
      </c>
    </row>
    <row r="17" spans="5:5" x14ac:dyDescent="0.25">
      <c r="E17" s="16">
        <f>E9+E11+E13+E15</f>
        <v>0</v>
      </c>
    </row>
  </sheetData>
  <sheetProtection algorithmName="SHA-512" hashValue="SV3zTyTp2KSkwnrhuOL2R7oS/f214TNMxwZq2JsLLJBdhftVxdC1G6HWnuZ8oiakvdpuIcHgfxs6WWXpMenbJA==" saltValue="NDBmNyywFpPVfMSHWJz+kg==" spinCount="100000" sheet="1" objects="1" scenarios="1"/>
  <mergeCells count="2">
    <mergeCell ref="B16:D16"/>
    <mergeCell ref="A1:F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C17"/>
  <sheetViews>
    <sheetView showGridLines="0" workbookViewId="0">
      <selection activeCell="B13" sqref="B13"/>
    </sheetView>
  </sheetViews>
  <sheetFormatPr defaultColWidth="9.140625" defaultRowHeight="15" x14ac:dyDescent="0.25"/>
  <cols>
    <col min="1" max="1" width="9.5703125" style="8" customWidth="1"/>
    <col min="2" max="2" width="100.85546875" style="5" customWidth="1"/>
    <col min="3" max="3" width="9.140625" style="9"/>
    <col min="4" max="16384" width="9.140625" style="2"/>
  </cols>
  <sheetData>
    <row r="1" spans="1:3" ht="18.75" x14ac:dyDescent="0.3">
      <c r="A1" s="186" t="s">
        <v>3</v>
      </c>
      <c r="B1" s="187"/>
      <c r="C1" s="188"/>
    </row>
    <row r="2" spans="1:3" x14ac:dyDescent="0.25">
      <c r="C2" s="9" t="s">
        <v>2</v>
      </c>
    </row>
    <row r="3" spans="1:3" ht="45" x14ac:dyDescent="0.25">
      <c r="A3" s="9" t="s">
        <v>44</v>
      </c>
      <c r="B3" s="6" t="s">
        <v>99</v>
      </c>
      <c r="C3" s="9">
        <v>12</v>
      </c>
    </row>
    <row r="4" spans="1:3" x14ac:dyDescent="0.25">
      <c r="A4" s="8">
        <v>1</v>
      </c>
      <c r="B4" s="5" t="s">
        <v>15</v>
      </c>
    </row>
    <row r="5" spans="1:3" x14ac:dyDescent="0.25">
      <c r="A5" s="8">
        <v>2</v>
      </c>
      <c r="B5" s="5" t="s">
        <v>16</v>
      </c>
    </row>
    <row r="6" spans="1:3" s="45" customFormat="1" x14ac:dyDescent="0.25">
      <c r="A6" s="8"/>
      <c r="B6" s="5"/>
      <c r="C6" s="9"/>
    </row>
    <row r="7" spans="1:3" ht="30" x14ac:dyDescent="0.25">
      <c r="A7" s="9" t="s">
        <v>4</v>
      </c>
      <c r="B7" s="6" t="s">
        <v>98</v>
      </c>
      <c r="C7" s="9">
        <v>8</v>
      </c>
    </row>
    <row r="10" spans="1:3" ht="30" x14ac:dyDescent="0.25">
      <c r="A10" s="9" t="s">
        <v>43</v>
      </c>
      <c r="B10" s="6" t="s">
        <v>77</v>
      </c>
      <c r="C10" s="9">
        <v>10</v>
      </c>
    </row>
    <row r="12" spans="1:3" x14ac:dyDescent="0.25">
      <c r="A12" s="8" t="s">
        <v>67</v>
      </c>
      <c r="B12" s="6" t="s">
        <v>78</v>
      </c>
      <c r="C12" s="9">
        <v>10</v>
      </c>
    </row>
    <row r="13" spans="1:3" ht="45" x14ac:dyDescent="0.25">
      <c r="B13" s="5" t="s">
        <v>79</v>
      </c>
    </row>
    <row r="17" spans="1:3" x14ac:dyDescent="0.25">
      <c r="A17" s="10"/>
      <c r="B17" s="7" t="s">
        <v>17</v>
      </c>
      <c r="C17" s="10">
        <f>SUM(C3:C16)</f>
        <v>40</v>
      </c>
    </row>
  </sheetData>
  <sheetProtection algorithmName="SHA-512" hashValue="oWzNHLYhgrNh2ECEnmnA3HeW3e4V1DL711c9iilJ2Xws4x+nPUXaa2yNqH2uFIpB5dSSS5DRDVI8P7u6a7ceaQ==" saltValue="j2usHkOAOMtnowAHD/zJGA==" spinCount="100000" sheet="1" objects="1" scenarios="1"/>
  <mergeCells count="1">
    <mergeCell ref="A1:C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T45"/>
  <sheetViews>
    <sheetView showGridLines="0" zoomScaleNormal="100" workbookViewId="0">
      <pane xSplit="3" ySplit="8" topLeftCell="E9" activePane="bottomRight" state="frozen"/>
      <selection activeCell="E10" sqref="E10"/>
      <selection pane="topRight" activeCell="E10" sqref="E10"/>
      <selection pane="bottomLeft" activeCell="E10" sqref="E10"/>
      <selection pane="bottomRight" activeCell="F7" sqref="F7"/>
    </sheetView>
  </sheetViews>
  <sheetFormatPr defaultRowHeight="15" outlineLevelRow="1" x14ac:dyDescent="0.25"/>
  <cols>
    <col min="1" max="2" width="9.140625" style="44"/>
    <col min="3" max="3" width="34.28515625" bestFit="1" customWidth="1"/>
    <col min="4" max="4" width="9.42578125" bestFit="1" customWidth="1"/>
    <col min="5" max="5" width="10.5703125" bestFit="1" customWidth="1"/>
    <col min="6" max="8" width="9.7109375" bestFit="1" customWidth="1"/>
    <col min="9" max="9" width="10.7109375" bestFit="1" customWidth="1"/>
  </cols>
  <sheetData>
    <row r="1" spans="1:11" ht="30" x14ac:dyDescent="0.35">
      <c r="A1" s="49" t="s">
        <v>50</v>
      </c>
      <c r="B1" s="49" t="s">
        <v>21</v>
      </c>
      <c r="C1" s="203" t="s">
        <v>45</v>
      </c>
      <c r="D1" s="204"/>
      <c r="E1" s="204"/>
      <c r="F1" s="204"/>
      <c r="G1" s="204"/>
      <c r="H1" s="204"/>
      <c r="I1" s="204"/>
      <c r="J1" s="204"/>
      <c r="K1" s="205"/>
    </row>
    <row r="2" spans="1:11" x14ac:dyDescent="0.25">
      <c r="A2" s="44">
        <f>SUM(A3:A97)</f>
        <v>20</v>
      </c>
    </row>
    <row r="3" spans="1:11" outlineLevel="1" x14ac:dyDescent="0.25">
      <c r="C3" t="s">
        <v>6</v>
      </c>
      <c r="D3" t="s">
        <v>11</v>
      </c>
      <c r="E3" s="41">
        <v>0.06</v>
      </c>
    </row>
    <row r="4" spans="1:11" outlineLevel="1" x14ac:dyDescent="0.25">
      <c r="C4" t="s">
        <v>7</v>
      </c>
      <c r="E4" s="42">
        <v>1.2</v>
      </c>
    </row>
    <row r="5" spans="1:11" outlineLevel="1" x14ac:dyDescent="0.25">
      <c r="C5" t="s">
        <v>10</v>
      </c>
      <c r="D5" t="s">
        <v>11</v>
      </c>
      <c r="E5" s="41">
        <v>0.16</v>
      </c>
    </row>
    <row r="6" spans="1:11" outlineLevel="1" x14ac:dyDescent="0.25">
      <c r="A6" s="44">
        <v>2</v>
      </c>
      <c r="C6" t="s">
        <v>8</v>
      </c>
      <c r="D6" t="s">
        <v>11</v>
      </c>
      <c r="E6" s="97"/>
    </row>
    <row r="7" spans="1:11" outlineLevel="1" x14ac:dyDescent="0.25">
      <c r="C7" t="s">
        <v>9</v>
      </c>
      <c r="D7" t="s">
        <v>11</v>
      </c>
      <c r="E7" s="43">
        <v>0.03</v>
      </c>
    </row>
    <row r="8" spans="1:11" outlineLevel="1" x14ac:dyDescent="0.25">
      <c r="C8" t="s">
        <v>46</v>
      </c>
      <c r="D8" t="s">
        <v>1</v>
      </c>
      <c r="E8" s="98"/>
    </row>
    <row r="9" spans="1:11" x14ac:dyDescent="0.25">
      <c r="J9" t="s">
        <v>39</v>
      </c>
    </row>
    <row r="10" spans="1:11" x14ac:dyDescent="0.25">
      <c r="C10" s="24" t="s">
        <v>22</v>
      </c>
      <c r="D10" s="2"/>
      <c r="E10" s="3">
        <v>0</v>
      </c>
      <c r="F10" s="3">
        <v>1</v>
      </c>
      <c r="G10" s="3">
        <v>2</v>
      </c>
      <c r="H10" s="3">
        <v>3</v>
      </c>
      <c r="I10" s="3">
        <v>4</v>
      </c>
      <c r="J10" s="3">
        <v>5</v>
      </c>
    </row>
    <row r="11" spans="1:11" x14ac:dyDescent="0.25">
      <c r="D11" s="24"/>
      <c r="E11" s="25"/>
      <c r="F11" s="25"/>
      <c r="G11" s="25"/>
      <c r="H11" s="25"/>
      <c r="I11" s="25"/>
      <c r="J11" s="25"/>
      <c r="K11" s="17"/>
    </row>
    <row r="12" spans="1:11" x14ac:dyDescent="0.25">
      <c r="C12" s="19" t="s">
        <v>23</v>
      </c>
      <c r="D12" s="34"/>
      <c r="E12" s="102"/>
      <c r="F12" s="102"/>
      <c r="G12" s="102"/>
      <c r="H12" s="102"/>
      <c r="I12" s="102"/>
      <c r="J12" s="102"/>
    </row>
    <row r="13" spans="1:11" x14ac:dyDescent="0.25">
      <c r="C13" s="19" t="s">
        <v>35</v>
      </c>
      <c r="D13" s="34"/>
      <c r="E13" s="102"/>
      <c r="F13" s="102"/>
      <c r="G13" s="102"/>
      <c r="H13" s="102"/>
      <c r="I13" s="102"/>
      <c r="J13" s="102"/>
    </row>
    <row r="14" spans="1:11" x14ac:dyDescent="0.25">
      <c r="C14" s="19" t="s">
        <v>24</v>
      </c>
      <c r="D14" s="34"/>
      <c r="E14" s="102"/>
      <c r="F14" s="102"/>
      <c r="G14" s="102"/>
      <c r="H14" s="102"/>
      <c r="I14" s="102"/>
      <c r="J14" s="102"/>
    </row>
    <row r="15" spans="1:11" x14ac:dyDescent="0.25">
      <c r="C15" s="19" t="s">
        <v>36</v>
      </c>
      <c r="D15" s="34"/>
      <c r="E15" s="102"/>
      <c r="F15" s="102"/>
      <c r="G15" s="102"/>
      <c r="H15" s="102"/>
      <c r="I15" s="102"/>
      <c r="J15" s="102"/>
    </row>
    <row r="16" spans="1:11" x14ac:dyDescent="0.25">
      <c r="C16" s="35" t="s">
        <v>37</v>
      </c>
      <c r="D16" s="36"/>
      <c r="E16" s="102"/>
      <c r="F16" s="102"/>
      <c r="G16" s="102"/>
      <c r="H16" s="102"/>
      <c r="I16" s="102"/>
      <c r="J16" s="102"/>
    </row>
    <row r="17" spans="1:20" x14ac:dyDescent="0.25">
      <c r="C17" s="26" t="s">
        <v>25</v>
      </c>
      <c r="D17" s="34"/>
      <c r="E17" s="29"/>
      <c r="F17" s="29">
        <f t="shared" ref="F17:J17" si="0">SUM(F12:F16)</f>
        <v>0</v>
      </c>
      <c r="G17" s="29">
        <f t="shared" si="0"/>
        <v>0</v>
      </c>
      <c r="H17" s="29">
        <f t="shared" si="0"/>
        <v>0</v>
      </c>
      <c r="I17" s="29">
        <f t="shared" si="0"/>
        <v>0</v>
      </c>
      <c r="J17" s="29">
        <f t="shared" si="0"/>
        <v>0</v>
      </c>
    </row>
    <row r="18" spans="1:20" x14ac:dyDescent="0.25">
      <c r="C18" s="26"/>
      <c r="D18" s="26"/>
      <c r="E18" s="29"/>
      <c r="F18" s="29"/>
      <c r="G18" s="29"/>
      <c r="H18" s="29"/>
      <c r="I18" s="29"/>
      <c r="J18" s="29"/>
      <c r="M18" s="1" t="s">
        <v>5</v>
      </c>
    </row>
    <row r="19" spans="1:20" x14ac:dyDescent="0.25">
      <c r="C19" s="19" t="s">
        <v>26</v>
      </c>
      <c r="D19" s="34"/>
      <c r="E19" s="28"/>
      <c r="F19" s="102"/>
      <c r="G19" s="102"/>
      <c r="H19" s="102"/>
      <c r="I19" s="102"/>
      <c r="J19" s="102"/>
    </row>
    <row r="20" spans="1:20" x14ac:dyDescent="0.25">
      <c r="C20" s="35" t="s">
        <v>38</v>
      </c>
      <c r="D20" s="36"/>
      <c r="E20" s="31"/>
      <c r="F20" s="102"/>
      <c r="G20" s="102"/>
      <c r="H20" s="102"/>
      <c r="I20" s="102"/>
      <c r="J20" s="102"/>
      <c r="M20" s="206"/>
      <c r="N20" s="207"/>
      <c r="O20" s="207"/>
      <c r="P20" s="207"/>
      <c r="Q20" s="207"/>
      <c r="R20" s="207"/>
      <c r="S20" s="207"/>
      <c r="T20" s="208"/>
    </row>
    <row r="21" spans="1:20" x14ac:dyDescent="0.25">
      <c r="C21" s="26" t="s">
        <v>27</v>
      </c>
      <c r="D21" s="34"/>
      <c r="E21" s="30"/>
      <c r="F21" s="30">
        <f t="shared" ref="F21:J21" si="1">F17-F19+F20</f>
        <v>0</v>
      </c>
      <c r="G21" s="30">
        <f t="shared" si="1"/>
        <v>0</v>
      </c>
      <c r="H21" s="30">
        <f t="shared" si="1"/>
        <v>0</v>
      </c>
      <c r="I21" s="30">
        <f t="shared" si="1"/>
        <v>0</v>
      </c>
      <c r="J21" s="30">
        <f t="shared" si="1"/>
        <v>0</v>
      </c>
      <c r="M21" s="209"/>
      <c r="N21" s="210"/>
      <c r="O21" s="210"/>
      <c r="P21" s="210"/>
      <c r="Q21" s="210"/>
      <c r="R21" s="210"/>
      <c r="S21" s="210"/>
      <c r="T21" s="211"/>
    </row>
    <row r="22" spans="1:20" ht="15.75" thickBot="1" x14ac:dyDescent="0.3">
      <c r="C22" s="20"/>
      <c r="D22" s="20"/>
      <c r="E22" s="30"/>
      <c r="F22" s="30"/>
      <c r="G22" s="30"/>
      <c r="H22" s="30"/>
      <c r="I22" s="30"/>
      <c r="J22" s="22"/>
      <c r="M22" s="209"/>
      <c r="N22" s="210"/>
      <c r="O22" s="210"/>
      <c r="P22" s="210"/>
      <c r="Q22" s="210"/>
      <c r="R22" s="210"/>
      <c r="S22" s="210"/>
      <c r="T22" s="211"/>
    </row>
    <row r="23" spans="1:20" x14ac:dyDescent="0.25">
      <c r="A23" s="44">
        <v>2</v>
      </c>
      <c r="C23" s="23" t="s">
        <v>28</v>
      </c>
      <c r="D23" s="23"/>
      <c r="E23" s="30"/>
      <c r="F23" s="30"/>
      <c r="G23" s="30"/>
      <c r="H23" s="30"/>
      <c r="I23" s="30"/>
      <c r="J23" s="103"/>
      <c r="M23" s="209"/>
      <c r="N23" s="210"/>
      <c r="O23" s="210"/>
      <c r="P23" s="210"/>
      <c r="Q23" s="210"/>
      <c r="R23" s="210"/>
      <c r="S23" s="210"/>
      <c r="T23" s="211"/>
    </row>
    <row r="24" spans="1:20" x14ac:dyDescent="0.25">
      <c r="A24" s="44">
        <v>2</v>
      </c>
      <c r="C24" s="23"/>
      <c r="D24" s="23"/>
      <c r="E24" s="30"/>
      <c r="F24" s="104"/>
      <c r="G24" s="104"/>
      <c r="H24" s="104"/>
      <c r="I24" s="104"/>
      <c r="J24" s="104"/>
      <c r="M24" s="209"/>
      <c r="N24" s="210"/>
      <c r="O24" s="210"/>
      <c r="P24" s="210"/>
      <c r="Q24" s="210"/>
      <c r="R24" s="210"/>
      <c r="S24" s="210"/>
      <c r="T24" s="211"/>
    </row>
    <row r="25" spans="1:20" x14ac:dyDescent="0.25">
      <c r="C25" s="35"/>
      <c r="D25" s="35"/>
      <c r="E25" s="30"/>
      <c r="F25" s="30">
        <v>1</v>
      </c>
      <c r="G25" s="30">
        <v>2</v>
      </c>
      <c r="H25" s="30">
        <v>3</v>
      </c>
      <c r="I25" s="30">
        <v>4</v>
      </c>
      <c r="J25" s="30">
        <v>5</v>
      </c>
      <c r="M25" s="212"/>
      <c r="N25" s="213"/>
      <c r="O25" s="213"/>
      <c r="P25" s="213"/>
      <c r="Q25" s="213"/>
      <c r="R25" s="213"/>
      <c r="S25" s="213"/>
      <c r="T25" s="214"/>
    </row>
    <row r="26" spans="1:20" x14ac:dyDescent="0.25">
      <c r="A26" s="44">
        <v>2</v>
      </c>
      <c r="C26" s="26" t="s">
        <v>29</v>
      </c>
      <c r="D26" s="34"/>
      <c r="E26" s="33"/>
      <c r="F26" s="104"/>
      <c r="G26" s="104"/>
      <c r="H26" s="104"/>
      <c r="I26" s="104"/>
      <c r="J26" s="104"/>
    </row>
    <row r="27" spans="1:20" ht="15.75" thickBot="1" x14ac:dyDescent="0.3">
      <c r="C27" s="26"/>
      <c r="D27" s="26"/>
      <c r="E27" s="30"/>
      <c r="F27" s="30"/>
      <c r="G27" s="30"/>
      <c r="H27" s="30"/>
      <c r="I27" s="30"/>
      <c r="J27" s="30"/>
      <c r="K27" s="20"/>
      <c r="L27" s="20"/>
      <c r="M27" s="20"/>
      <c r="N27" s="20"/>
      <c r="O27" s="19"/>
      <c r="P27" s="18"/>
    </row>
    <row r="28" spans="1:20" ht="15.75" thickBot="1" x14ac:dyDescent="0.3">
      <c r="A28" s="44">
        <v>2</v>
      </c>
      <c r="C28" s="26" t="s">
        <v>30</v>
      </c>
      <c r="D28" s="34"/>
      <c r="E28" s="101"/>
      <c r="F28" s="30"/>
      <c r="G28" s="30"/>
      <c r="H28" s="30"/>
      <c r="I28" s="22"/>
      <c r="J28" s="22"/>
      <c r="K28" s="19"/>
      <c r="L28" s="19"/>
      <c r="M28" s="19"/>
      <c r="N28" s="19"/>
      <c r="O28" s="18"/>
    </row>
    <row r="29" spans="1:20" x14ac:dyDescent="0.25">
      <c r="C29" s="20"/>
      <c r="D29" s="20"/>
      <c r="E29" s="30"/>
      <c r="F29" s="30"/>
      <c r="G29" s="30"/>
      <c r="H29" s="30"/>
      <c r="I29" s="30"/>
      <c r="J29" s="22"/>
      <c r="K29" s="19"/>
      <c r="L29" s="19"/>
      <c r="M29" s="19"/>
      <c r="N29" s="19"/>
      <c r="O29" s="21"/>
    </row>
    <row r="30" spans="1:20" x14ac:dyDescent="0.25">
      <c r="C30" s="20" t="s">
        <v>31</v>
      </c>
      <c r="D30" s="20" t="s">
        <v>1</v>
      </c>
      <c r="E30" s="99">
        <f>E8</f>
        <v>0</v>
      </c>
      <c r="F30" s="30"/>
      <c r="G30" s="30"/>
      <c r="H30" s="30"/>
      <c r="I30" s="30"/>
      <c r="J30" s="22"/>
      <c r="K30" s="19"/>
      <c r="L30" s="19"/>
      <c r="M30" s="19"/>
      <c r="N30" s="19"/>
      <c r="O30" s="18"/>
    </row>
    <row r="31" spans="1:20" x14ac:dyDescent="0.25">
      <c r="C31" s="20" t="s">
        <v>32</v>
      </c>
      <c r="D31" s="20" t="s">
        <v>1</v>
      </c>
      <c r="E31" s="100">
        <v>0</v>
      </c>
      <c r="F31" s="30"/>
      <c r="G31" s="30"/>
      <c r="H31" s="30"/>
      <c r="I31" s="30"/>
      <c r="J31" s="22"/>
      <c r="K31" s="19"/>
      <c r="L31" s="19"/>
      <c r="M31" s="19"/>
      <c r="N31" s="19"/>
      <c r="O31" s="18"/>
    </row>
    <row r="32" spans="1:20" x14ac:dyDescent="0.25">
      <c r="C32" s="27" t="s">
        <v>33</v>
      </c>
      <c r="D32" s="27"/>
      <c r="E32" s="32">
        <f>SUM(E30:E31)</f>
        <v>0</v>
      </c>
      <c r="F32" s="30"/>
      <c r="G32" s="30"/>
      <c r="H32" s="30"/>
      <c r="I32" s="30"/>
      <c r="J32" s="22"/>
      <c r="K32" s="19"/>
      <c r="L32" s="19"/>
      <c r="M32" s="19"/>
      <c r="N32" s="19"/>
      <c r="O32" s="18"/>
    </row>
    <row r="33" spans="1:18" ht="15.75" thickBot="1" x14ac:dyDescent="0.3">
      <c r="C33" s="20"/>
      <c r="D33" s="20"/>
      <c r="E33" s="30"/>
      <c r="F33" s="30"/>
      <c r="G33" s="30"/>
      <c r="H33" s="30"/>
      <c r="I33" s="30"/>
      <c r="J33" s="22"/>
      <c r="K33" s="19"/>
      <c r="L33" s="19"/>
      <c r="M33" s="19"/>
      <c r="N33" s="19"/>
      <c r="O33" s="18"/>
    </row>
    <row r="34" spans="1:18" ht="15.75" thickBot="1" x14ac:dyDescent="0.3">
      <c r="A34" s="44">
        <v>2</v>
      </c>
      <c r="C34" s="26" t="s">
        <v>34</v>
      </c>
      <c r="D34" s="26" t="s">
        <v>18</v>
      </c>
      <c r="E34" s="101"/>
      <c r="F34" s="30"/>
      <c r="G34" s="30"/>
      <c r="H34" s="30"/>
      <c r="I34" s="30"/>
      <c r="J34" s="22"/>
      <c r="K34" s="19"/>
      <c r="L34" s="19"/>
      <c r="M34" s="19"/>
      <c r="N34" s="19"/>
      <c r="O34" s="18"/>
    </row>
    <row r="35" spans="1:18" x14ac:dyDescent="0.25">
      <c r="C35" s="18"/>
      <c r="D35" s="18"/>
      <c r="E35" s="19"/>
      <c r="F35" s="20"/>
      <c r="G35" s="20"/>
      <c r="H35" s="20"/>
      <c r="I35" s="20"/>
      <c r="J35" s="20"/>
      <c r="K35" s="19"/>
      <c r="L35" s="19"/>
      <c r="M35" s="19"/>
      <c r="N35" s="19"/>
      <c r="O35" s="19"/>
      <c r="P35" s="19"/>
      <c r="Q35" s="18"/>
    </row>
    <row r="36" spans="1:18" ht="18.75" customHeight="1" x14ac:dyDescent="0.25">
      <c r="C36" s="189" t="s">
        <v>40</v>
      </c>
      <c r="D36" s="190"/>
      <c r="E36" s="190"/>
      <c r="F36" s="190"/>
      <c r="G36" s="190"/>
      <c r="H36" s="190"/>
      <c r="I36" s="190"/>
      <c r="J36" s="190"/>
      <c r="K36" s="190"/>
      <c r="L36" s="190"/>
      <c r="M36" s="190"/>
      <c r="N36" s="190"/>
      <c r="O36" s="190"/>
      <c r="P36" s="190"/>
      <c r="Q36" s="190"/>
      <c r="R36" s="191"/>
    </row>
    <row r="38" spans="1:18" x14ac:dyDescent="0.25">
      <c r="A38" s="44">
        <v>8</v>
      </c>
      <c r="C38" s="1" t="s">
        <v>42</v>
      </c>
      <c r="K38" s="1" t="s">
        <v>5</v>
      </c>
    </row>
    <row r="39" spans="1:18" x14ac:dyDescent="0.25">
      <c r="E39" s="202" t="s">
        <v>9</v>
      </c>
      <c r="F39" s="202"/>
      <c r="G39" s="202"/>
      <c r="H39" s="202"/>
      <c r="I39" s="202"/>
    </row>
    <row r="40" spans="1:18" x14ac:dyDescent="0.25">
      <c r="D40" s="39">
        <f>E34</f>
        <v>0</v>
      </c>
      <c r="E40" s="37">
        <v>1.9999999999999997E-2</v>
      </c>
      <c r="F40" s="37">
        <v>2.4999999999999998E-2</v>
      </c>
      <c r="G40" s="37">
        <v>0.03</v>
      </c>
      <c r="H40" s="37">
        <v>3.4999999999999996E-2</v>
      </c>
      <c r="I40" s="37">
        <v>3.9999999999999994E-2</v>
      </c>
      <c r="K40" s="192"/>
      <c r="L40" s="193"/>
      <c r="M40" s="193"/>
      <c r="N40" s="193"/>
      <c r="O40" s="193"/>
      <c r="P40" s="193"/>
      <c r="Q40" s="193"/>
      <c r="R40" s="194"/>
    </row>
    <row r="41" spans="1:18" x14ac:dyDescent="0.25">
      <c r="C41" s="201" t="s">
        <v>41</v>
      </c>
      <c r="D41" s="38">
        <v>0.13999999999999999</v>
      </c>
      <c r="E41" s="40">
        <f t="dataTable" ref="E41:I45" dt2D="1" dtr="1" r1="E7" r2="E5"/>
        <v>0</v>
      </c>
      <c r="F41" s="40">
        <v>0</v>
      </c>
      <c r="G41" s="40">
        <v>0</v>
      </c>
      <c r="H41" s="40">
        <v>0</v>
      </c>
      <c r="I41" s="40">
        <v>0</v>
      </c>
      <c r="K41" s="195"/>
      <c r="L41" s="196"/>
      <c r="M41" s="196"/>
      <c r="N41" s="196"/>
      <c r="O41" s="196"/>
      <c r="P41" s="196"/>
      <c r="Q41" s="196"/>
      <c r="R41" s="197"/>
    </row>
    <row r="42" spans="1:18" x14ac:dyDescent="0.25">
      <c r="C42" s="201"/>
      <c r="D42" s="38">
        <v>0.15</v>
      </c>
      <c r="E42" s="40">
        <v>0</v>
      </c>
      <c r="F42" s="40">
        <v>0</v>
      </c>
      <c r="G42" s="40">
        <v>0</v>
      </c>
      <c r="H42" s="40">
        <v>0</v>
      </c>
      <c r="I42" s="40">
        <v>0</v>
      </c>
      <c r="K42" s="195"/>
      <c r="L42" s="196"/>
      <c r="M42" s="196"/>
      <c r="N42" s="196"/>
      <c r="O42" s="196"/>
      <c r="P42" s="196"/>
      <c r="Q42" s="196"/>
      <c r="R42" s="197"/>
    </row>
    <row r="43" spans="1:18" x14ac:dyDescent="0.25">
      <c r="C43" s="201"/>
      <c r="D43" s="38">
        <v>0.16</v>
      </c>
      <c r="E43" s="40">
        <v>0</v>
      </c>
      <c r="F43" s="40">
        <v>0</v>
      </c>
      <c r="G43" s="40">
        <v>0</v>
      </c>
      <c r="H43" s="40">
        <v>0</v>
      </c>
      <c r="I43" s="40">
        <v>0</v>
      </c>
      <c r="K43" s="195"/>
      <c r="L43" s="196"/>
      <c r="M43" s="196"/>
      <c r="N43" s="196"/>
      <c r="O43" s="196"/>
      <c r="P43" s="196"/>
      <c r="Q43" s="196"/>
      <c r="R43" s="197"/>
    </row>
    <row r="44" spans="1:18" x14ac:dyDescent="0.25">
      <c r="C44" s="201"/>
      <c r="D44" s="38">
        <v>0.17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K44" s="195"/>
      <c r="L44" s="196"/>
      <c r="M44" s="196"/>
      <c r="N44" s="196"/>
      <c r="O44" s="196"/>
      <c r="P44" s="196"/>
      <c r="Q44" s="196"/>
      <c r="R44" s="197"/>
    </row>
    <row r="45" spans="1:18" x14ac:dyDescent="0.25">
      <c r="C45" s="201"/>
      <c r="D45" s="38">
        <v>0.18000000000000002</v>
      </c>
      <c r="E45" s="40">
        <v>0</v>
      </c>
      <c r="F45" s="40">
        <v>0</v>
      </c>
      <c r="G45" s="40">
        <v>0</v>
      </c>
      <c r="H45" s="40">
        <v>0</v>
      </c>
      <c r="I45" s="40">
        <v>0</v>
      </c>
      <c r="K45" s="198"/>
      <c r="L45" s="199"/>
      <c r="M45" s="199"/>
      <c r="N45" s="199"/>
      <c r="O45" s="199"/>
      <c r="P45" s="199"/>
      <c r="Q45" s="199"/>
      <c r="R45" s="200"/>
    </row>
  </sheetData>
  <sheetProtection selectLockedCells="1" selectUnlockedCells="1"/>
  <mergeCells count="6">
    <mergeCell ref="C36:R36"/>
    <mergeCell ref="K40:R45"/>
    <mergeCell ref="C41:C45"/>
    <mergeCell ref="E39:I39"/>
    <mergeCell ref="C1:K1"/>
    <mergeCell ref="M20:T25"/>
  </mergeCells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5"/>
  <sheetViews>
    <sheetView topLeftCell="AH1" workbookViewId="0">
      <selection sqref="A1:AG1048576"/>
    </sheetView>
  </sheetViews>
  <sheetFormatPr defaultRowHeight="5.25" outlineLevelRow="1" x14ac:dyDescent="0.15"/>
  <cols>
    <col min="1" max="2" width="0" style="106" hidden="1" customWidth="1"/>
    <col min="3" max="3" width="34.28515625" style="106" hidden="1" customWidth="1"/>
    <col min="4" max="4" width="9.42578125" style="106" hidden="1" customWidth="1"/>
    <col min="5" max="5" width="10.5703125" style="106" hidden="1" customWidth="1"/>
    <col min="6" max="8" width="9.7109375" style="106" hidden="1" customWidth="1"/>
    <col min="9" max="9" width="10.7109375" style="106" hidden="1" customWidth="1"/>
    <col min="10" max="33" width="0" style="106" hidden="1" customWidth="1"/>
    <col min="34" max="16384" width="9.140625" style="106"/>
  </cols>
  <sheetData>
    <row r="1" spans="1:11" x14ac:dyDescent="0.15">
      <c r="A1" s="105" t="s">
        <v>50</v>
      </c>
      <c r="B1" s="105" t="s">
        <v>21</v>
      </c>
      <c r="C1" s="215" t="s">
        <v>45</v>
      </c>
      <c r="D1" s="216"/>
      <c r="E1" s="216"/>
      <c r="F1" s="216"/>
      <c r="G1" s="216"/>
      <c r="H1" s="216"/>
      <c r="I1" s="216"/>
      <c r="J1" s="216"/>
      <c r="K1" s="217"/>
    </row>
    <row r="2" spans="1:11" x14ac:dyDescent="0.15">
      <c r="A2" s="106">
        <f>SUM(A3:A97)</f>
        <v>12</v>
      </c>
      <c r="B2" s="106">
        <f>B6+B23+B24+B26+B28+B34</f>
        <v>0</v>
      </c>
    </row>
    <row r="3" spans="1:11" outlineLevel="1" x14ac:dyDescent="0.15">
      <c r="C3" s="106" t="s">
        <v>6</v>
      </c>
      <c r="D3" s="106" t="s">
        <v>11</v>
      </c>
      <c r="E3" s="107">
        <v>0.06</v>
      </c>
    </row>
    <row r="4" spans="1:11" outlineLevel="1" x14ac:dyDescent="0.15">
      <c r="C4" s="106" t="s">
        <v>7</v>
      </c>
      <c r="E4" s="108">
        <v>1.2</v>
      </c>
    </row>
    <row r="5" spans="1:11" outlineLevel="1" x14ac:dyDescent="0.15">
      <c r="C5" s="106" t="s">
        <v>10</v>
      </c>
      <c r="D5" s="106" t="s">
        <v>11</v>
      </c>
      <c r="E5" s="107">
        <v>0.16</v>
      </c>
    </row>
    <row r="6" spans="1:11" outlineLevel="1" x14ac:dyDescent="0.15">
      <c r="A6" s="106">
        <v>2</v>
      </c>
      <c r="B6" s="106">
        <f>IF(E6-'Valuation and Scenerio Analysis'!E6=0,2,0)</f>
        <v>0</v>
      </c>
      <c r="C6" s="106" t="s">
        <v>8</v>
      </c>
      <c r="D6" s="106" t="s">
        <v>11</v>
      </c>
      <c r="E6" s="109">
        <f>E3+(E4*(E5-E3))</f>
        <v>0.18</v>
      </c>
    </row>
    <row r="7" spans="1:11" outlineLevel="1" x14ac:dyDescent="0.15">
      <c r="C7" s="106" t="s">
        <v>9</v>
      </c>
      <c r="D7" s="106" t="s">
        <v>11</v>
      </c>
      <c r="E7" s="110">
        <v>0.03</v>
      </c>
    </row>
    <row r="8" spans="1:11" outlineLevel="1" x14ac:dyDescent="0.15">
      <c r="C8" s="106" t="s">
        <v>46</v>
      </c>
      <c r="D8" s="106" t="s">
        <v>1</v>
      </c>
      <c r="E8" s="111">
        <f>'Data Set-FMA00E'!F12</f>
        <v>95.95</v>
      </c>
    </row>
    <row r="9" spans="1:11" x14ac:dyDescent="0.15">
      <c r="J9" s="106" t="s">
        <v>39</v>
      </c>
    </row>
    <row r="10" spans="1:11" x14ac:dyDescent="0.15">
      <c r="C10" s="112" t="s">
        <v>22</v>
      </c>
      <c r="E10" s="113">
        <v>0</v>
      </c>
      <c r="F10" s="113">
        <v>1</v>
      </c>
      <c r="G10" s="113">
        <v>2</v>
      </c>
      <c r="H10" s="113">
        <v>3</v>
      </c>
      <c r="I10" s="113">
        <v>4</v>
      </c>
      <c r="J10" s="113">
        <v>5</v>
      </c>
    </row>
    <row r="11" spans="1:11" x14ac:dyDescent="0.15">
      <c r="D11" s="112"/>
      <c r="E11" s="114"/>
      <c r="F11" s="114"/>
      <c r="G11" s="114"/>
      <c r="H11" s="114"/>
      <c r="I11" s="114"/>
      <c r="J11" s="114"/>
      <c r="K11" s="115"/>
    </row>
    <row r="12" spans="1:11" x14ac:dyDescent="0.15">
      <c r="C12" s="116" t="s">
        <v>23</v>
      </c>
      <c r="D12" s="117"/>
      <c r="E12" s="106">
        <f>'Data Set-FMA00E'!B5</f>
        <v>60.4</v>
      </c>
      <c r="F12" s="106">
        <f>'Data Set-FMA00E'!C5</f>
        <v>125.2</v>
      </c>
      <c r="G12" s="106">
        <f>'Data Set-FMA00E'!D5</f>
        <v>156.4</v>
      </c>
      <c r="H12" s="106">
        <f>'Data Set-FMA00E'!E5</f>
        <v>190.4</v>
      </c>
      <c r="I12" s="106">
        <f>'Data Set-FMA00E'!F5</f>
        <v>203.2</v>
      </c>
      <c r="J12" s="106">
        <f>'Data Set-FMA00E'!G5</f>
        <v>242</v>
      </c>
    </row>
    <row r="13" spans="1:11" x14ac:dyDescent="0.15">
      <c r="C13" s="116" t="s">
        <v>35</v>
      </c>
      <c r="D13" s="117"/>
      <c r="E13" s="106">
        <f>'Data Set-FMA00E'!B6</f>
        <v>106.44</v>
      </c>
      <c r="F13" s="106">
        <f>'Data Set-FMA00E'!C6</f>
        <v>112</v>
      </c>
      <c r="G13" s="106">
        <f>'Data Set-FMA00E'!D6</f>
        <v>112</v>
      </c>
      <c r="H13" s="106">
        <f>'Data Set-FMA00E'!E6</f>
        <v>112</v>
      </c>
      <c r="I13" s="106">
        <f>'Data Set-FMA00E'!F6</f>
        <v>112</v>
      </c>
      <c r="J13" s="106">
        <f>'Data Set-FMA00E'!G6</f>
        <v>112</v>
      </c>
    </row>
    <row r="14" spans="1:11" x14ac:dyDescent="0.15">
      <c r="C14" s="116" t="s">
        <v>24</v>
      </c>
      <c r="D14" s="117"/>
      <c r="E14" s="118">
        <f>'Data Set-FMA00E'!$B$13*'Data Set-FMA00E'!$B$16*(1-'Data Set-FMA00E'!$B$17)</f>
        <v>158.07017999999999</v>
      </c>
      <c r="F14" s="118">
        <f>'Data Set-FMA00E'!$B$13*'Data Set-FMA00E'!$B$16*(1-'Data Set-FMA00E'!$B$17)</f>
        <v>158.07017999999999</v>
      </c>
      <c r="G14" s="118">
        <f>'Data Set-FMA00E'!$B$13*'Data Set-FMA00E'!$B$16*(1-'Data Set-FMA00E'!$B$17)</f>
        <v>158.07017999999999</v>
      </c>
      <c r="H14" s="118">
        <f>'Data Set-FMA00E'!$B$13*'Data Set-FMA00E'!$B$16*(1-'Data Set-FMA00E'!$B$17)</f>
        <v>158.07017999999999</v>
      </c>
      <c r="I14" s="118">
        <f>'Data Set-FMA00E'!$B$13*'Data Set-FMA00E'!$B$16*(1-'Data Set-FMA00E'!$B$17)</f>
        <v>158.07017999999999</v>
      </c>
      <c r="J14" s="118">
        <f>'Data Set-FMA00E'!$B$13*'Data Set-FMA00E'!$B$16*(1-'Data Set-FMA00E'!$B$17)</f>
        <v>158.07017999999999</v>
      </c>
    </row>
    <row r="15" spans="1:11" x14ac:dyDescent="0.15">
      <c r="C15" s="116" t="s">
        <v>36</v>
      </c>
      <c r="D15" s="117"/>
      <c r="E15" s="118">
        <f>'Data Set-FMA00E'!B7</f>
        <v>-70.44</v>
      </c>
      <c r="F15" s="118">
        <f>'Data Set-FMA00E'!C7</f>
        <v>10.28</v>
      </c>
      <c r="G15" s="118">
        <f>'Data Set-FMA00E'!D7</f>
        <v>12.8</v>
      </c>
      <c r="H15" s="118">
        <f>'Data Set-FMA00E'!E7</f>
        <v>2.88</v>
      </c>
      <c r="I15" s="118">
        <f>'Data Set-FMA00E'!F7</f>
        <v>-11.12</v>
      </c>
      <c r="J15" s="118">
        <f>'Data Set-FMA00E'!G7</f>
        <v>3.72</v>
      </c>
    </row>
    <row r="16" spans="1:11" x14ac:dyDescent="0.15">
      <c r="C16" s="119" t="s">
        <v>37</v>
      </c>
      <c r="D16" s="120"/>
      <c r="E16" s="118">
        <f>'Data Set-FMA00E'!B8</f>
        <v>89.36</v>
      </c>
      <c r="F16" s="118">
        <f>'Data Set-FMA00E'!C8</f>
        <v>104.56</v>
      </c>
      <c r="G16" s="118">
        <f>'Data Set-FMA00E'!D8</f>
        <v>104.56</v>
      </c>
      <c r="H16" s="118">
        <f>'Data Set-FMA00E'!E8</f>
        <v>109.8</v>
      </c>
      <c r="I16" s="118">
        <f>'Data Set-FMA00E'!F8</f>
        <v>102.08</v>
      </c>
      <c r="J16" s="118">
        <f>'Data Set-FMA00E'!G8</f>
        <v>105.24</v>
      </c>
    </row>
    <row r="17" spans="1:17" x14ac:dyDescent="0.15">
      <c r="C17" s="121" t="s">
        <v>25</v>
      </c>
      <c r="D17" s="117"/>
      <c r="E17" s="122"/>
      <c r="F17" s="122">
        <f>SUM(F12:F16)</f>
        <v>510.11017999999996</v>
      </c>
      <c r="G17" s="122">
        <f>SUM(G12:G16)</f>
        <v>543.83017999999993</v>
      </c>
      <c r="H17" s="122">
        <f>SUM(H12:H16)</f>
        <v>573.15017999999998</v>
      </c>
      <c r="I17" s="122">
        <f>SUM(I12:I16)</f>
        <v>564.23018000000002</v>
      </c>
      <c r="J17" s="122">
        <f>SUM(J12:J16)</f>
        <v>621.03017999999997</v>
      </c>
    </row>
    <row r="18" spans="1:17" x14ac:dyDescent="0.15">
      <c r="C18" s="121"/>
      <c r="D18" s="121"/>
      <c r="E18" s="122"/>
      <c r="F18" s="122"/>
      <c r="G18" s="122"/>
      <c r="H18" s="122"/>
      <c r="I18" s="122"/>
      <c r="J18" s="122"/>
    </row>
    <row r="19" spans="1:17" x14ac:dyDescent="0.15">
      <c r="C19" s="116" t="s">
        <v>26</v>
      </c>
      <c r="D19" s="117"/>
      <c r="E19" s="123"/>
      <c r="F19" s="118">
        <f>F14</f>
        <v>158.07017999999999</v>
      </c>
      <c r="G19" s="118">
        <f>G14</f>
        <v>158.07017999999999</v>
      </c>
      <c r="H19" s="118">
        <f>H14</f>
        <v>158.07017999999999</v>
      </c>
      <c r="I19" s="118">
        <f>I14</f>
        <v>158.07017999999999</v>
      </c>
      <c r="J19" s="118">
        <f>J14</f>
        <v>158.07017999999999</v>
      </c>
    </row>
    <row r="20" spans="1:17" x14ac:dyDescent="0.15">
      <c r="C20" s="119" t="s">
        <v>38</v>
      </c>
      <c r="D20" s="120"/>
      <c r="E20" s="124"/>
      <c r="F20" s="118"/>
      <c r="G20" s="118"/>
      <c r="H20" s="118"/>
      <c r="I20" s="118"/>
      <c r="J20" s="118"/>
    </row>
    <row r="21" spans="1:17" x14ac:dyDescent="0.15">
      <c r="C21" s="121" t="s">
        <v>27</v>
      </c>
      <c r="D21" s="117"/>
      <c r="E21" s="125"/>
      <c r="F21" s="125">
        <f t="shared" ref="F21:J21" si="0">F17-F19+F20</f>
        <v>352.03999999999996</v>
      </c>
      <c r="G21" s="125">
        <f t="shared" si="0"/>
        <v>385.75999999999993</v>
      </c>
      <c r="H21" s="125">
        <f t="shared" si="0"/>
        <v>415.08</v>
      </c>
      <c r="I21" s="125">
        <f t="shared" si="0"/>
        <v>406.16</v>
      </c>
      <c r="J21" s="125">
        <f t="shared" si="0"/>
        <v>462.96</v>
      </c>
    </row>
    <row r="22" spans="1:17" ht="6" thickBot="1" x14ac:dyDescent="0.2">
      <c r="C22" s="126"/>
      <c r="D22" s="126"/>
      <c r="E22" s="125"/>
      <c r="F22" s="125"/>
      <c r="G22" s="125"/>
      <c r="H22" s="125"/>
      <c r="I22" s="125"/>
      <c r="J22" s="127"/>
    </row>
    <row r="23" spans="1:17" x14ac:dyDescent="0.15">
      <c r="A23" s="106">
        <v>2</v>
      </c>
      <c r="B23" s="106">
        <f>IF(J23-'Valuation and Scenerio Analysis'!J23=0,2,0)</f>
        <v>0</v>
      </c>
      <c r="C23" s="128" t="s">
        <v>28</v>
      </c>
      <c r="D23" s="128"/>
      <c r="E23" s="125"/>
      <c r="F23" s="125"/>
      <c r="G23" s="125"/>
      <c r="H23" s="125"/>
      <c r="I23" s="125"/>
      <c r="J23" s="129">
        <f>(J21*(1+'Ans q1'!E7))/('Ans q1'!E6-'Ans q1'!E7)</f>
        <v>3178.9920000000002</v>
      </c>
    </row>
    <row r="24" spans="1:17" x14ac:dyDescent="0.15">
      <c r="A24" s="106">
        <v>2</v>
      </c>
      <c r="B24" s="106">
        <f>IF(Q24=0,2,0)</f>
        <v>0</v>
      </c>
      <c r="C24" s="128"/>
      <c r="D24" s="128"/>
      <c r="E24" s="125">
        <f>1</f>
        <v>1</v>
      </c>
      <c r="F24" s="130">
        <f>E24/(1+E6)</f>
        <v>0.84745762711864414</v>
      </c>
      <c r="G24" s="130">
        <f t="shared" ref="G24:J24" si="1">F24/(1+F6)</f>
        <v>0.84745762711864414</v>
      </c>
      <c r="H24" s="130">
        <f t="shared" si="1"/>
        <v>0.84745762711864414</v>
      </c>
      <c r="I24" s="130">
        <f t="shared" si="1"/>
        <v>0.84745762711864414</v>
      </c>
      <c r="J24" s="130">
        <f t="shared" si="1"/>
        <v>0.84745762711864414</v>
      </c>
      <c r="L24" s="131">
        <f>F24-'Valuation and Scenerio Analysis'!F24</f>
        <v>0.84745762711864414</v>
      </c>
      <c r="M24" s="131">
        <f>G24-'Valuation and Scenerio Analysis'!G24</f>
        <v>0.84745762711864414</v>
      </c>
      <c r="N24" s="131">
        <f>H24-'Valuation and Scenerio Analysis'!H24</f>
        <v>0.84745762711864414</v>
      </c>
      <c r="O24" s="131">
        <f>I24-'Valuation and Scenerio Analysis'!I24</f>
        <v>0.84745762711864414</v>
      </c>
      <c r="P24" s="131">
        <f>J24-'Valuation and Scenerio Analysis'!J24</f>
        <v>0.84745762711864414</v>
      </c>
      <c r="Q24" s="131">
        <f>SUM(L24:P24)</f>
        <v>4.2372881355932206</v>
      </c>
    </row>
    <row r="25" spans="1:17" x14ac:dyDescent="0.15">
      <c r="C25" s="119"/>
      <c r="D25" s="119"/>
      <c r="E25" s="125"/>
      <c r="F25" s="125">
        <v>1</v>
      </c>
      <c r="G25" s="125">
        <v>2</v>
      </c>
      <c r="H25" s="125">
        <v>3</v>
      </c>
      <c r="I25" s="125">
        <v>4</v>
      </c>
      <c r="J25" s="125">
        <v>5</v>
      </c>
    </row>
    <row r="26" spans="1:17" x14ac:dyDescent="0.15">
      <c r="A26" s="106">
        <v>2</v>
      </c>
      <c r="B26" s="106">
        <f>IF(Q26=0,2,0)</f>
        <v>0</v>
      </c>
      <c r="C26" s="121" t="s">
        <v>29</v>
      </c>
      <c r="D26" s="117"/>
      <c r="E26" s="132"/>
      <c r="F26" s="133">
        <f>F21*F24</f>
        <v>298.33898305084745</v>
      </c>
      <c r="G26" s="133">
        <f t="shared" ref="G26:I26" si="2">G21*G24</f>
        <v>326.91525423728808</v>
      </c>
      <c r="H26" s="133">
        <f t="shared" si="2"/>
        <v>351.76271186440681</v>
      </c>
      <c r="I26" s="133">
        <f t="shared" si="2"/>
        <v>344.20338983050851</v>
      </c>
      <c r="J26" s="133">
        <f>(J21+J23)*J24</f>
        <v>3086.4000000000005</v>
      </c>
      <c r="L26" s="131">
        <f>F26-'Valuation and Scenerio Analysis'!F26</f>
        <v>298.33898305084745</v>
      </c>
      <c r="M26" s="131">
        <f>G26-'Valuation and Scenerio Analysis'!G26</f>
        <v>326.91525423728808</v>
      </c>
      <c r="N26" s="131">
        <f>H26-'Valuation and Scenerio Analysis'!H26</f>
        <v>351.76271186440681</v>
      </c>
      <c r="O26" s="131">
        <f>I26-'Valuation and Scenerio Analysis'!I26</f>
        <v>344.20338983050851</v>
      </c>
      <c r="P26" s="131">
        <f>J26-'Valuation and Scenerio Analysis'!J26</f>
        <v>3086.4000000000005</v>
      </c>
      <c r="Q26" s="131">
        <f>SUM(L26:P26)</f>
        <v>4407.6203389830516</v>
      </c>
    </row>
    <row r="27" spans="1:17" ht="6" thickBot="1" x14ac:dyDescent="0.2">
      <c r="C27" s="121"/>
      <c r="D27" s="121"/>
      <c r="E27" s="125"/>
      <c r="F27" s="125"/>
      <c r="G27" s="125"/>
      <c r="H27" s="125"/>
      <c r="I27" s="125"/>
      <c r="J27" s="125"/>
      <c r="K27" s="126"/>
      <c r="L27" s="126"/>
    </row>
    <row r="28" spans="1:17" ht="6" thickBot="1" x14ac:dyDescent="0.2">
      <c r="A28" s="106">
        <v>2</v>
      </c>
      <c r="B28" s="106">
        <f>IF(E28-'Valuation and Scenerio Analysis'!E28=0,2,0)</f>
        <v>0</v>
      </c>
      <c r="C28" s="121" t="s">
        <v>30</v>
      </c>
      <c r="D28" s="117"/>
      <c r="E28" s="134">
        <f>F26+G26+H26+I26+J26</f>
        <v>4407.6203389830516</v>
      </c>
      <c r="F28" s="125"/>
      <c r="G28" s="125"/>
      <c r="H28" s="125"/>
      <c r="I28" s="127"/>
      <c r="J28" s="127"/>
      <c r="K28" s="116"/>
      <c r="L28" s="116"/>
    </row>
    <row r="29" spans="1:17" x14ac:dyDescent="0.15">
      <c r="C29" s="126"/>
      <c r="D29" s="126"/>
      <c r="E29" s="125"/>
      <c r="F29" s="125"/>
      <c r="G29" s="125"/>
      <c r="H29" s="125"/>
      <c r="I29" s="125"/>
      <c r="J29" s="127"/>
      <c r="K29" s="116"/>
      <c r="L29" s="116"/>
    </row>
    <row r="30" spans="1:17" x14ac:dyDescent="0.15">
      <c r="C30" s="126" t="s">
        <v>31</v>
      </c>
      <c r="D30" s="126" t="s">
        <v>1</v>
      </c>
      <c r="E30" s="135">
        <f>E8</f>
        <v>95.95</v>
      </c>
      <c r="F30" s="125"/>
      <c r="G30" s="125"/>
      <c r="H30" s="125"/>
      <c r="I30" s="125"/>
      <c r="J30" s="127"/>
      <c r="K30" s="116"/>
      <c r="L30" s="116"/>
    </row>
    <row r="31" spans="1:17" x14ac:dyDescent="0.15">
      <c r="C31" s="126" t="s">
        <v>32</v>
      </c>
      <c r="D31" s="126" t="s">
        <v>1</v>
      </c>
      <c r="E31" s="136">
        <v>0</v>
      </c>
      <c r="F31" s="125"/>
      <c r="G31" s="125"/>
      <c r="H31" s="125"/>
      <c r="I31" s="125"/>
      <c r="J31" s="127"/>
      <c r="K31" s="116"/>
      <c r="L31" s="116"/>
    </row>
    <row r="32" spans="1:17" x14ac:dyDescent="0.15">
      <c r="C32" s="137" t="s">
        <v>33</v>
      </c>
      <c r="D32" s="137"/>
      <c r="E32" s="138">
        <f>SUM(E30:E31)</f>
        <v>95.95</v>
      </c>
      <c r="F32" s="125"/>
      <c r="G32" s="125"/>
      <c r="H32" s="125"/>
      <c r="I32" s="125"/>
      <c r="J32" s="127"/>
      <c r="K32" s="116"/>
      <c r="L32" s="116"/>
    </row>
    <row r="33" spans="1:12" ht="6" thickBot="1" x14ac:dyDescent="0.2">
      <c r="C33" s="126"/>
      <c r="D33" s="126"/>
      <c r="E33" s="125"/>
      <c r="F33" s="125"/>
      <c r="G33" s="125"/>
      <c r="H33" s="125"/>
      <c r="I33" s="125"/>
      <c r="J33" s="127"/>
      <c r="K33" s="116"/>
      <c r="L33" s="116"/>
    </row>
    <row r="34" spans="1:12" ht="6" thickBot="1" x14ac:dyDescent="0.2">
      <c r="A34" s="106">
        <v>2</v>
      </c>
      <c r="B34" s="106">
        <f>IF(E34-'Valuation and Scenerio Analysis'!E34=0,2,0)</f>
        <v>0</v>
      </c>
      <c r="C34" s="121" t="s">
        <v>34</v>
      </c>
      <c r="D34" s="121" t="s">
        <v>18</v>
      </c>
      <c r="E34" s="134">
        <f>E28/E32</f>
        <v>45.936637196279847</v>
      </c>
      <c r="F34" s="125"/>
      <c r="G34" s="125"/>
      <c r="H34" s="125"/>
      <c r="I34" s="125"/>
      <c r="J34" s="127"/>
      <c r="K34" s="116"/>
      <c r="L34" s="116"/>
    </row>
    <row r="35" spans="1:12" x14ac:dyDescent="0.15">
      <c r="C35" s="116"/>
      <c r="D35" s="116"/>
      <c r="E35" s="116"/>
      <c r="F35" s="126"/>
      <c r="G35" s="126"/>
      <c r="H35" s="126"/>
      <c r="I35" s="126"/>
      <c r="J35" s="126"/>
      <c r="K35" s="116"/>
      <c r="L35" s="116"/>
    </row>
    <row r="36" spans="1:12" ht="18.75" customHeight="1" x14ac:dyDescent="0.15">
      <c r="C36" s="218" t="s">
        <v>40</v>
      </c>
      <c r="D36" s="219"/>
      <c r="E36" s="219"/>
      <c r="F36" s="219"/>
      <c r="G36" s="219"/>
      <c r="H36" s="219"/>
      <c r="I36" s="219"/>
      <c r="J36" s="219"/>
      <c r="K36" s="219"/>
      <c r="L36" s="219"/>
    </row>
    <row r="38" spans="1:12" x14ac:dyDescent="0.15">
      <c r="C38" s="139" t="s">
        <v>42</v>
      </c>
      <c r="K38" s="139" t="s">
        <v>5</v>
      </c>
    </row>
    <row r="39" spans="1:12" x14ac:dyDescent="0.15">
      <c r="E39" s="220" t="s">
        <v>9</v>
      </c>
      <c r="F39" s="220"/>
      <c r="G39" s="220"/>
      <c r="H39" s="220"/>
      <c r="I39" s="220"/>
    </row>
    <row r="40" spans="1:12" x14ac:dyDescent="0.15">
      <c r="D40" s="140">
        <f>E34</f>
        <v>45.936637196279847</v>
      </c>
      <c r="E40" s="141">
        <v>1.9999999999999997E-2</v>
      </c>
      <c r="F40" s="141">
        <v>2.4999999999999998E-2</v>
      </c>
      <c r="G40" s="141">
        <v>0.03</v>
      </c>
      <c r="H40" s="141">
        <v>3.4999999999999996E-2</v>
      </c>
      <c r="I40" s="141">
        <v>3.9999999999999994E-2</v>
      </c>
      <c r="K40" s="221"/>
      <c r="L40" s="222"/>
    </row>
    <row r="41" spans="1:12" x14ac:dyDescent="0.15">
      <c r="C41" s="227" t="s">
        <v>41</v>
      </c>
      <c r="D41" s="142">
        <v>0.13999999999999999</v>
      </c>
      <c r="E41" s="143"/>
      <c r="F41" s="143">
        <v>0</v>
      </c>
      <c r="G41" s="143" t="e">
        <f>'Ans q1'!E</f>
        <v>#NAME?</v>
      </c>
      <c r="H41" s="143">
        <v>0</v>
      </c>
      <c r="I41" s="143">
        <v>0</v>
      </c>
      <c r="K41" s="223"/>
      <c r="L41" s="224"/>
    </row>
    <row r="42" spans="1:12" x14ac:dyDescent="0.15">
      <c r="C42" s="227"/>
      <c r="D42" s="142">
        <v>0.15</v>
      </c>
      <c r="E42" s="143">
        <v>0</v>
      </c>
      <c r="F42" s="143">
        <v>0</v>
      </c>
      <c r="G42" s="143">
        <v>0</v>
      </c>
      <c r="H42" s="143">
        <v>0</v>
      </c>
      <c r="I42" s="143">
        <v>0</v>
      </c>
      <c r="K42" s="223"/>
      <c r="L42" s="224"/>
    </row>
    <row r="43" spans="1:12" x14ac:dyDescent="0.15">
      <c r="C43" s="227"/>
      <c r="D43" s="142">
        <v>0.16</v>
      </c>
      <c r="E43" s="143">
        <v>0</v>
      </c>
      <c r="F43" s="143">
        <v>0</v>
      </c>
      <c r="G43" s="143">
        <v>0</v>
      </c>
      <c r="H43" s="143">
        <v>0</v>
      </c>
      <c r="I43" s="143">
        <v>0</v>
      </c>
      <c r="K43" s="223"/>
      <c r="L43" s="224"/>
    </row>
    <row r="44" spans="1:12" x14ac:dyDescent="0.15">
      <c r="C44" s="227"/>
      <c r="D44" s="142">
        <v>0.17</v>
      </c>
      <c r="E44" s="143">
        <v>0</v>
      </c>
      <c r="F44" s="143">
        <v>0</v>
      </c>
      <c r="G44" s="143">
        <v>0</v>
      </c>
      <c r="H44" s="143">
        <v>0</v>
      </c>
      <c r="I44" s="143">
        <v>0</v>
      </c>
      <c r="K44" s="223"/>
      <c r="L44" s="224"/>
    </row>
    <row r="45" spans="1:12" x14ac:dyDescent="0.15">
      <c r="C45" s="227"/>
      <c r="D45" s="142">
        <v>0.18000000000000002</v>
      </c>
      <c r="E45" s="143">
        <v>0</v>
      </c>
      <c r="F45" s="143">
        <v>0</v>
      </c>
      <c r="G45" s="143">
        <v>0</v>
      </c>
      <c r="H45" s="143">
        <v>0</v>
      </c>
      <c r="I45" s="143">
        <v>0</v>
      </c>
      <c r="K45" s="225"/>
      <c r="L45" s="226"/>
    </row>
  </sheetData>
  <sheetProtection algorithmName="SHA-512" hashValue="FPIS7uiI3Fnbo/TX+9qlaNNmIs4+qr5EQ/QFyjJjhnZzSP4btmdpys0HKRw6exjz2+iWYCnAvcGKaoexlMNTAw==" saltValue="MIJszu70Gx3qSR6cNVcWWQ==" spinCount="100000" sheet="1" objects="1" scenarios="1"/>
  <mergeCells count="5">
    <mergeCell ref="C1:K1"/>
    <mergeCell ref="C36:L36"/>
    <mergeCell ref="E39:I39"/>
    <mergeCell ref="K40:L45"/>
    <mergeCell ref="C41:C4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79998168889431442"/>
  </sheetPr>
  <dimension ref="A2:N21"/>
  <sheetViews>
    <sheetView workbookViewId="0">
      <selection activeCell="H22" sqref="H22"/>
    </sheetView>
  </sheetViews>
  <sheetFormatPr defaultRowHeight="15" x14ac:dyDescent="0.25"/>
  <cols>
    <col min="1" max="1" width="9.140625" style="46"/>
    <col min="2" max="2" width="6.85546875" style="46" customWidth="1"/>
    <col min="3" max="3" width="10" style="46" customWidth="1"/>
    <col min="4" max="4" width="29.7109375" style="46" customWidth="1"/>
    <col min="5" max="5" width="13.28515625" style="46" customWidth="1"/>
    <col min="6" max="16384" width="9.140625" style="46"/>
  </cols>
  <sheetData>
    <row r="2" spans="1:14" ht="30" x14ac:dyDescent="0.25">
      <c r="A2" s="47" t="s">
        <v>66</v>
      </c>
      <c r="B2" s="49" t="s">
        <v>50</v>
      </c>
      <c r="C2" s="49" t="s">
        <v>21</v>
      </c>
      <c r="D2" s="51" t="s">
        <v>51</v>
      </c>
    </row>
    <row r="3" spans="1:14" x14ac:dyDescent="0.25">
      <c r="B3" s="52">
        <f>SUM(B4:B21)</f>
        <v>10</v>
      </c>
      <c r="C3" s="52">
        <f>SUM(C4:C21)</f>
        <v>0</v>
      </c>
    </row>
    <row r="4" spans="1:14" x14ac:dyDescent="0.25">
      <c r="D4" s="46" t="s">
        <v>52</v>
      </c>
      <c r="E4" s="57"/>
    </row>
    <row r="5" spans="1:14" x14ac:dyDescent="0.25">
      <c r="D5" s="46" t="s">
        <v>53</v>
      </c>
      <c r="E5" s="57"/>
    </row>
    <row r="6" spans="1:14" x14ac:dyDescent="0.25">
      <c r="D6" s="46" t="s">
        <v>54</v>
      </c>
      <c r="E6" s="59"/>
    </row>
    <row r="7" spans="1:14" x14ac:dyDescent="0.25">
      <c r="D7" s="46" t="s">
        <v>55</v>
      </c>
      <c r="E7" s="59"/>
    </row>
    <row r="8" spans="1:14" x14ac:dyDescent="0.25">
      <c r="A8" s="46" t="s">
        <v>122</v>
      </c>
      <c r="B8" s="46">
        <v>3</v>
      </c>
      <c r="D8" s="46" t="s">
        <v>56</v>
      </c>
      <c r="E8" s="55">
        <v>1000</v>
      </c>
      <c r="G8" s="46" t="s">
        <v>5</v>
      </c>
    </row>
    <row r="10" spans="1:14" x14ac:dyDescent="0.25">
      <c r="B10" s="46">
        <v>0.5</v>
      </c>
      <c r="D10" s="46" t="s">
        <v>57</v>
      </c>
      <c r="E10" s="57"/>
      <c r="G10" s="192"/>
      <c r="H10" s="193"/>
      <c r="I10" s="193"/>
      <c r="J10" s="193"/>
      <c r="K10" s="193"/>
      <c r="L10" s="193"/>
      <c r="M10" s="193"/>
      <c r="N10" s="194"/>
    </row>
    <row r="11" spans="1:14" x14ac:dyDescent="0.25">
      <c r="B11" s="46">
        <v>0.5</v>
      </c>
      <c r="D11" s="46" t="s">
        <v>58</v>
      </c>
      <c r="E11" s="58"/>
      <c r="G11" s="195"/>
      <c r="H11" s="196"/>
      <c r="I11" s="196"/>
      <c r="J11" s="196"/>
      <c r="K11" s="196"/>
      <c r="L11" s="196"/>
      <c r="M11" s="196"/>
      <c r="N11" s="197"/>
    </row>
    <row r="12" spans="1:14" x14ac:dyDescent="0.25">
      <c r="B12" s="46">
        <v>0.5</v>
      </c>
      <c r="D12" s="46" t="s">
        <v>59</v>
      </c>
      <c r="E12" s="59"/>
      <c r="G12" s="195"/>
      <c r="H12" s="196"/>
      <c r="I12" s="196"/>
      <c r="J12" s="196"/>
      <c r="K12" s="196"/>
      <c r="L12" s="196"/>
      <c r="M12" s="196"/>
      <c r="N12" s="197"/>
    </row>
    <row r="13" spans="1:14" x14ac:dyDescent="0.25">
      <c r="B13" s="46">
        <v>1.5</v>
      </c>
      <c r="D13" s="46" t="s">
        <v>60</v>
      </c>
      <c r="E13" s="60"/>
      <c r="G13" s="195"/>
      <c r="H13" s="196"/>
      <c r="I13" s="196"/>
      <c r="J13" s="196"/>
      <c r="K13" s="196"/>
      <c r="L13" s="196"/>
      <c r="M13" s="196"/>
      <c r="N13" s="197"/>
    </row>
    <row r="14" spans="1:14" x14ac:dyDescent="0.25">
      <c r="G14" s="195"/>
      <c r="H14" s="196"/>
      <c r="I14" s="196"/>
      <c r="J14" s="196"/>
      <c r="K14" s="196"/>
      <c r="L14" s="196"/>
      <c r="M14" s="196"/>
      <c r="N14" s="197"/>
    </row>
    <row r="15" spans="1:14" x14ac:dyDescent="0.25">
      <c r="D15" s="53" t="s">
        <v>61</v>
      </c>
      <c r="G15" s="198"/>
      <c r="H15" s="199"/>
      <c r="I15" s="199"/>
      <c r="J15" s="199"/>
      <c r="K15" s="199"/>
      <c r="L15" s="199"/>
      <c r="M15" s="199"/>
      <c r="N15" s="200"/>
    </row>
    <row r="16" spans="1:14" x14ac:dyDescent="0.25">
      <c r="B16" s="46">
        <v>2</v>
      </c>
      <c r="D16" s="46" t="s">
        <v>62</v>
      </c>
      <c r="E16" s="56"/>
    </row>
    <row r="17" spans="2:5" x14ac:dyDescent="0.25">
      <c r="B17" s="46">
        <v>2</v>
      </c>
      <c r="D17" s="46" t="s">
        <v>63</v>
      </c>
      <c r="E17" s="56"/>
    </row>
    <row r="18" spans="2:5" x14ac:dyDescent="0.25">
      <c r="E18" s="54"/>
    </row>
    <row r="19" spans="2:5" x14ac:dyDescent="0.25">
      <c r="D19" s="53" t="s">
        <v>64</v>
      </c>
    </row>
    <row r="20" spans="2:5" x14ac:dyDescent="0.25">
      <c r="D20" s="46" t="s">
        <v>75</v>
      </c>
      <c r="E20" s="64"/>
    </row>
    <row r="21" spans="2:5" x14ac:dyDescent="0.25">
      <c r="D21" s="46" t="s">
        <v>65</v>
      </c>
      <c r="E21" s="64"/>
    </row>
  </sheetData>
  <mergeCells count="1">
    <mergeCell ref="G10:N1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1"/>
  <sheetViews>
    <sheetView topLeftCell="T1" zoomScale="62" workbookViewId="0">
      <selection activeCell="T1" sqref="A1:XFD1048576"/>
    </sheetView>
  </sheetViews>
  <sheetFormatPr defaultRowHeight="5.25" x14ac:dyDescent="0.25"/>
  <cols>
    <col min="1" max="1" width="0" style="146" hidden="1" customWidth="1"/>
    <col min="2" max="2" width="6.85546875" style="146" hidden="1" customWidth="1"/>
    <col min="3" max="3" width="10" style="146" hidden="1" customWidth="1"/>
    <col min="4" max="4" width="29.7109375" style="146" hidden="1" customWidth="1"/>
    <col min="5" max="5" width="13.28515625" style="146" hidden="1" customWidth="1"/>
    <col min="6" max="19" width="0" style="146" hidden="1" customWidth="1"/>
    <col min="20" max="16384" width="9.140625" style="146"/>
  </cols>
  <sheetData>
    <row r="2" spans="1:14" x14ac:dyDescent="0.25">
      <c r="A2" s="144" t="s">
        <v>66</v>
      </c>
      <c r="B2" s="105" t="s">
        <v>50</v>
      </c>
      <c r="C2" s="105" t="s">
        <v>21</v>
      </c>
      <c r="D2" s="145" t="s">
        <v>51</v>
      </c>
    </row>
    <row r="3" spans="1:14" x14ac:dyDescent="0.25">
      <c r="B3" s="147">
        <f>SUM(B4:B21)</f>
        <v>10</v>
      </c>
      <c r="C3" s="147">
        <f>SUM(C4:C21)</f>
        <v>0</v>
      </c>
    </row>
    <row r="4" spans="1:14" x14ac:dyDescent="0.25">
      <c r="D4" s="146" t="s">
        <v>52</v>
      </c>
      <c r="E4" s="148">
        <f>'Data Set-FMA00E'!B22</f>
        <v>7.0000000000000007E-2</v>
      </c>
    </row>
    <row r="5" spans="1:14" x14ac:dyDescent="0.25">
      <c r="D5" s="146" t="s">
        <v>53</v>
      </c>
      <c r="E5" s="148">
        <f>'Data Set-FMA00E'!B23</f>
        <v>0.08</v>
      </c>
    </row>
    <row r="6" spans="1:14" x14ac:dyDescent="0.25">
      <c r="D6" s="146" t="s">
        <v>54</v>
      </c>
      <c r="E6" s="149">
        <f>'Data Set-FMA00E'!B24</f>
        <v>80</v>
      </c>
    </row>
    <row r="7" spans="1:14" x14ac:dyDescent="0.25">
      <c r="D7" s="146" t="s">
        <v>55</v>
      </c>
      <c r="E7" s="149">
        <f>'Data Set-FMA00E'!B25</f>
        <v>4</v>
      </c>
    </row>
    <row r="8" spans="1:14" x14ac:dyDescent="0.25">
      <c r="A8" s="146" t="s">
        <v>122</v>
      </c>
      <c r="B8" s="146">
        <v>3</v>
      </c>
      <c r="D8" s="146" t="s">
        <v>56</v>
      </c>
      <c r="E8" s="150">
        <v>1000</v>
      </c>
      <c r="G8" s="146" t="s">
        <v>5</v>
      </c>
    </row>
    <row r="10" spans="1:14" x14ac:dyDescent="0.25">
      <c r="B10" s="146">
        <v>0.5</v>
      </c>
      <c r="C10" s="146">
        <f>IF(E10-'Duration and Mod Duration'!E10=0,0.5,0)</f>
        <v>0</v>
      </c>
      <c r="D10" s="146" t="s">
        <v>57</v>
      </c>
      <c r="E10" s="151">
        <f>E5/E7</f>
        <v>0.02</v>
      </c>
      <c r="G10" s="221"/>
      <c r="H10" s="222"/>
      <c r="I10" s="222"/>
      <c r="J10" s="222"/>
      <c r="K10" s="222"/>
      <c r="L10" s="222"/>
      <c r="M10" s="222"/>
      <c r="N10" s="228"/>
    </row>
    <row r="11" spans="1:14" x14ac:dyDescent="0.25">
      <c r="B11" s="146">
        <v>0.5</v>
      </c>
      <c r="C11" s="146">
        <f>IF(E11-'Duration and Mod Duration'!E11=0,0.5,0)</f>
        <v>0</v>
      </c>
      <c r="D11" s="146" t="s">
        <v>58</v>
      </c>
      <c r="E11" s="152">
        <f>E8*(E4/2)</f>
        <v>35</v>
      </c>
      <c r="G11" s="223"/>
      <c r="H11" s="224"/>
      <c r="I11" s="224"/>
      <c r="J11" s="224"/>
      <c r="K11" s="224"/>
      <c r="L11" s="224"/>
      <c r="M11" s="224"/>
      <c r="N11" s="229"/>
    </row>
    <row r="12" spans="1:14" x14ac:dyDescent="0.25">
      <c r="B12" s="146">
        <v>0.5</v>
      </c>
      <c r="C12" s="146">
        <f>IF(E12-'Duration and Mod Duration'!E12=0,0.5,0)</f>
        <v>0</v>
      </c>
      <c r="D12" s="146" t="s">
        <v>59</v>
      </c>
      <c r="E12" s="153">
        <f>E6/E7</f>
        <v>20</v>
      </c>
      <c r="G12" s="223"/>
      <c r="H12" s="224"/>
      <c r="I12" s="224"/>
      <c r="J12" s="224"/>
      <c r="K12" s="224"/>
      <c r="L12" s="224"/>
      <c r="M12" s="224"/>
      <c r="N12" s="229"/>
    </row>
    <row r="13" spans="1:14" x14ac:dyDescent="0.25">
      <c r="B13" s="146">
        <v>1.5</v>
      </c>
      <c r="C13" s="146">
        <f>IF(E13-'Duration and Mod Duration'!E13=0,1.5,0)</f>
        <v>0</v>
      </c>
      <c r="D13" s="146" t="s">
        <v>60</v>
      </c>
      <c r="E13" s="152">
        <f>PV(E10,E6,-E11,-E8)</f>
        <v>1596.1677038750081</v>
      </c>
      <c r="G13" s="223"/>
      <c r="H13" s="224"/>
      <c r="I13" s="224"/>
      <c r="J13" s="224"/>
      <c r="K13" s="224"/>
      <c r="L13" s="224"/>
      <c r="M13" s="224"/>
      <c r="N13" s="229"/>
    </row>
    <row r="14" spans="1:14" x14ac:dyDescent="0.25">
      <c r="G14" s="223"/>
      <c r="H14" s="224"/>
      <c r="I14" s="224"/>
      <c r="J14" s="224"/>
      <c r="K14" s="224"/>
      <c r="L14" s="224"/>
      <c r="M14" s="224"/>
      <c r="N14" s="229"/>
    </row>
    <row r="15" spans="1:14" x14ac:dyDescent="0.25">
      <c r="D15" s="145" t="s">
        <v>61</v>
      </c>
      <c r="G15" s="225"/>
      <c r="H15" s="226"/>
      <c r="I15" s="226"/>
      <c r="J15" s="226"/>
      <c r="K15" s="226"/>
      <c r="L15" s="226"/>
      <c r="M15" s="226"/>
      <c r="N15" s="230"/>
    </row>
    <row r="16" spans="1:14" x14ac:dyDescent="0.25">
      <c r="B16" s="146">
        <v>2</v>
      </c>
      <c r="C16" s="146">
        <f>IF(E16-'Duration and Mod Duration'!E16=0,1.5,0)</f>
        <v>0</v>
      </c>
      <c r="D16" s="146" t="s">
        <v>62</v>
      </c>
      <c r="E16" s="154">
        <f>DURATION(E20,E21,E11,E5,E7)</f>
        <v>7.4130500016450291</v>
      </c>
    </row>
    <row r="17" spans="2:5" x14ac:dyDescent="0.25">
      <c r="B17" s="146">
        <v>2</v>
      </c>
      <c r="C17" s="146">
        <f>IF(E17-'Duration and Mod Duration'!E17=0,1.5,0)</f>
        <v>0</v>
      </c>
      <c r="D17" s="146" t="s">
        <v>63</v>
      </c>
      <c r="E17" s="154">
        <f>MDURATION(E20,E21,E11,E5,E7)</f>
        <v>7.2676960800441464</v>
      </c>
    </row>
    <row r="18" spans="2:5" x14ac:dyDescent="0.25">
      <c r="E18" s="149"/>
    </row>
    <row r="19" spans="2:5" x14ac:dyDescent="0.25">
      <c r="D19" s="145" t="s">
        <v>64</v>
      </c>
    </row>
    <row r="20" spans="2:5" x14ac:dyDescent="0.25">
      <c r="D20" s="146" t="s">
        <v>75</v>
      </c>
      <c r="E20" s="155">
        <f>'Data Set-FMA00E'!B27</f>
        <v>40179</v>
      </c>
    </row>
    <row r="21" spans="2:5" x14ac:dyDescent="0.25">
      <c r="D21" s="146" t="s">
        <v>65</v>
      </c>
      <c r="E21" s="155">
        <f>'Data Set-FMA00E'!B28</f>
        <v>47485</v>
      </c>
    </row>
  </sheetData>
  <sheetProtection algorithmName="SHA-512" hashValue="6FdCq9CtT0DgqUtKKKfKRz4Xpr6pHwVBucZxq8O8/1RhSm6Zd1tLEDAnyktZcFVYAPtjQzBzQKc5RpZIsrk9oQ==" saltValue="hQCxyxoqh59608M415qVYg==" spinCount="100000" sheet="1" objects="1" scenarios="1"/>
  <mergeCells count="1">
    <mergeCell ref="G10:N1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U273"/>
  <sheetViews>
    <sheetView zoomScale="101" workbookViewId="0">
      <selection activeCell="H7" sqref="H7:O12"/>
    </sheetView>
  </sheetViews>
  <sheetFormatPr defaultRowHeight="15" x14ac:dyDescent="0.25"/>
  <cols>
    <col min="1" max="2" width="9.140625" style="44"/>
    <col min="3" max="3" width="27" customWidth="1"/>
    <col min="4" max="4" width="13.85546875" customWidth="1"/>
    <col min="8" max="8" width="18.42578125" customWidth="1"/>
  </cols>
  <sheetData>
    <row r="1" spans="1:21" ht="15.75" x14ac:dyDescent="0.25">
      <c r="C1" s="65" t="s">
        <v>80</v>
      </c>
      <c r="D1" s="44"/>
    </row>
    <row r="2" spans="1:21" x14ac:dyDescent="0.25">
      <c r="C2" s="44"/>
      <c r="D2" s="44"/>
    </row>
    <row r="3" spans="1:21" x14ac:dyDescent="0.25">
      <c r="C3" s="44"/>
      <c r="D3" s="66"/>
    </row>
    <row r="4" spans="1:21" x14ac:dyDescent="0.25">
      <c r="A4" s="44" t="s">
        <v>50</v>
      </c>
      <c r="B4" s="44" t="s">
        <v>97</v>
      </c>
      <c r="C4" s="44"/>
      <c r="D4" s="66"/>
      <c r="H4" s="44"/>
      <c r="I4" s="44"/>
      <c r="J4" s="44"/>
      <c r="K4" s="44"/>
      <c r="L4" s="44"/>
      <c r="M4" s="44"/>
    </row>
    <row r="5" spans="1:21" x14ac:dyDescent="0.25">
      <c r="A5" s="44">
        <f>SUM(A7:A497)</f>
        <v>10</v>
      </c>
      <c r="C5" s="44" t="s">
        <v>81</v>
      </c>
      <c r="D5" s="67">
        <v>251</v>
      </c>
      <c r="H5" s="1" t="s">
        <v>5</v>
      </c>
    </row>
    <row r="6" spans="1:21" x14ac:dyDescent="0.25">
      <c r="C6" s="44" t="s">
        <v>82</v>
      </c>
      <c r="D6" s="44">
        <f>D$5-1</f>
        <v>250</v>
      </c>
    </row>
    <row r="7" spans="1:21" x14ac:dyDescent="0.25">
      <c r="A7" s="44">
        <v>0.5</v>
      </c>
      <c r="C7" s="44" t="s">
        <v>83</v>
      </c>
      <c r="D7" s="69"/>
      <c r="H7" s="192"/>
      <c r="I7" s="193"/>
      <c r="J7" s="193"/>
      <c r="K7" s="193"/>
      <c r="L7" s="193"/>
      <c r="M7" s="193"/>
      <c r="N7" s="193"/>
      <c r="O7" s="194"/>
    </row>
    <row r="8" spans="1:21" x14ac:dyDescent="0.25">
      <c r="A8" s="44">
        <v>0.5</v>
      </c>
      <c r="C8" s="44" t="s">
        <v>84</v>
      </c>
      <c r="D8" s="69"/>
      <c r="H8" s="195"/>
      <c r="I8" s="231"/>
      <c r="J8" s="231"/>
      <c r="K8" s="231"/>
      <c r="L8" s="231"/>
      <c r="M8" s="231"/>
      <c r="N8" s="231"/>
      <c r="O8" s="197"/>
    </row>
    <row r="9" spans="1:21" x14ac:dyDescent="0.25">
      <c r="A9" s="44">
        <v>0.5</v>
      </c>
      <c r="C9" s="44" t="s">
        <v>85</v>
      </c>
      <c r="D9" s="69"/>
      <c r="H9" s="195"/>
      <c r="I9" s="231"/>
      <c r="J9" s="231"/>
      <c r="K9" s="231"/>
      <c r="L9" s="231"/>
      <c r="M9" s="231"/>
      <c r="N9" s="231"/>
      <c r="O9" s="197"/>
    </row>
    <row r="10" spans="1:21" x14ac:dyDescent="0.25">
      <c r="A10" s="44">
        <v>1.5</v>
      </c>
      <c r="C10" s="44" t="s">
        <v>86</v>
      </c>
      <c r="D10" s="70"/>
      <c r="H10" s="195"/>
      <c r="I10" s="231"/>
      <c r="J10" s="231"/>
      <c r="K10" s="231"/>
      <c r="L10" s="231"/>
      <c r="M10" s="231"/>
      <c r="N10" s="231"/>
      <c r="O10" s="197"/>
      <c r="P10" s="44"/>
      <c r="Q10" s="44"/>
      <c r="R10" s="44"/>
      <c r="S10" s="44"/>
      <c r="T10" s="44"/>
      <c r="U10" s="44"/>
    </row>
    <row r="11" spans="1:21" x14ac:dyDescent="0.25">
      <c r="H11" s="195"/>
      <c r="I11" s="231"/>
      <c r="J11" s="231"/>
      <c r="K11" s="231"/>
      <c r="L11" s="231"/>
      <c r="M11" s="231"/>
      <c r="N11" s="231"/>
      <c r="O11" s="197"/>
      <c r="P11" s="44"/>
      <c r="Q11" s="44"/>
      <c r="R11" s="44"/>
      <c r="S11" s="44"/>
      <c r="T11" s="44"/>
      <c r="U11" s="44"/>
    </row>
    <row r="12" spans="1:21" s="44" customFormat="1" x14ac:dyDescent="0.25">
      <c r="A12" s="95">
        <v>2</v>
      </c>
      <c r="H12" s="198"/>
      <c r="I12" s="199"/>
      <c r="J12" s="199"/>
      <c r="K12" s="199"/>
      <c r="L12" s="199"/>
      <c r="M12" s="199"/>
      <c r="N12" s="199"/>
      <c r="O12" s="200"/>
    </row>
    <row r="13" spans="1:21" s="44" customFormat="1" x14ac:dyDescent="0.25">
      <c r="A13" s="44">
        <v>0.5</v>
      </c>
      <c r="C13" t="s">
        <v>96</v>
      </c>
      <c r="D13" s="73"/>
      <c r="E13"/>
      <c r="F13"/>
    </row>
    <row r="14" spans="1:21" s="44" customFormat="1" x14ac:dyDescent="0.25">
      <c r="C14"/>
      <c r="D14"/>
      <c r="E14" t="s">
        <v>76</v>
      </c>
    </row>
    <row r="15" spans="1:21" s="44" customFormat="1" x14ac:dyDescent="0.25">
      <c r="A15" s="44">
        <v>1</v>
      </c>
      <c r="C15" s="72">
        <v>0.95</v>
      </c>
      <c r="D15" s="73"/>
      <c r="E15" s="73"/>
    </row>
    <row r="16" spans="1:21" s="44" customFormat="1" x14ac:dyDescent="0.25">
      <c r="A16" s="44">
        <v>1</v>
      </c>
      <c r="C16" s="68">
        <v>0.97499999999999998</v>
      </c>
      <c r="D16" s="73"/>
      <c r="E16" s="73"/>
    </row>
    <row r="17" spans="1:10" x14ac:dyDescent="0.25">
      <c r="A17" s="44">
        <v>1</v>
      </c>
      <c r="C17" s="72">
        <v>0.99</v>
      </c>
      <c r="D17" s="73"/>
      <c r="E17" s="73"/>
      <c r="F17" s="44"/>
      <c r="G17" s="44"/>
      <c r="H17" s="44"/>
      <c r="I17" s="44"/>
    </row>
    <row r="18" spans="1:10" s="44" customFormat="1" x14ac:dyDescent="0.25"/>
    <row r="19" spans="1:10" s="44" customFormat="1" x14ac:dyDescent="0.25"/>
    <row r="21" spans="1:10" x14ac:dyDescent="0.25">
      <c r="C21" s="71" t="s">
        <v>87</v>
      </c>
      <c r="D21" s="71" t="s">
        <v>88</v>
      </c>
      <c r="E21" s="71" t="s">
        <v>89</v>
      </c>
      <c r="F21" s="71" t="s">
        <v>90</v>
      </c>
      <c r="G21" s="71" t="s">
        <v>91</v>
      </c>
    </row>
    <row r="22" spans="1:10" x14ac:dyDescent="0.25">
      <c r="C22" s="74"/>
      <c r="D22" s="75" t="s">
        <v>92</v>
      </c>
      <c r="E22" s="75" t="s">
        <v>93</v>
      </c>
      <c r="F22" s="75" t="s">
        <v>94</v>
      </c>
      <c r="G22" s="75" t="s">
        <v>95</v>
      </c>
    </row>
    <row r="23" spans="1:10" x14ac:dyDescent="0.25">
      <c r="A23" s="44">
        <v>0.5</v>
      </c>
      <c r="C23" s="96"/>
      <c r="D23" s="73"/>
      <c r="E23" s="73"/>
      <c r="F23" s="73"/>
      <c r="G23" s="73"/>
      <c r="I23" s="73"/>
      <c r="J23" s="73"/>
    </row>
    <row r="24" spans="1:10" x14ac:dyDescent="0.25">
      <c r="A24" s="44">
        <v>0.5</v>
      </c>
      <c r="C24" s="96"/>
      <c r="D24" s="73"/>
      <c r="E24" s="73"/>
      <c r="F24" s="73"/>
      <c r="G24" s="73"/>
      <c r="I24" s="73"/>
      <c r="J24" s="73"/>
    </row>
    <row r="25" spans="1:10" x14ac:dyDescent="0.25">
      <c r="A25" s="44">
        <v>0.5</v>
      </c>
      <c r="C25" s="96"/>
      <c r="D25" s="73"/>
      <c r="E25" s="73"/>
      <c r="F25" s="73"/>
      <c r="G25" s="73"/>
      <c r="I25" s="73"/>
      <c r="J25" s="73"/>
    </row>
    <row r="26" spans="1:10" x14ac:dyDescent="0.25">
      <c r="C26" s="96"/>
      <c r="D26" s="73"/>
      <c r="E26" s="73"/>
      <c r="F26" s="73"/>
      <c r="G26" s="73"/>
      <c r="I26" s="73"/>
      <c r="J26" s="73"/>
    </row>
    <row r="27" spans="1:10" x14ac:dyDescent="0.25">
      <c r="C27" s="96"/>
      <c r="D27" s="73"/>
      <c r="E27" s="73"/>
      <c r="F27" s="73"/>
      <c r="G27" s="73"/>
      <c r="I27" s="73"/>
      <c r="J27" s="73"/>
    </row>
    <row r="28" spans="1:10" x14ac:dyDescent="0.25">
      <c r="C28" s="96"/>
      <c r="D28" s="73"/>
      <c r="E28" s="73"/>
      <c r="F28" s="73"/>
      <c r="G28" s="73"/>
      <c r="I28" s="73"/>
      <c r="J28" s="73"/>
    </row>
    <row r="29" spans="1:10" x14ac:dyDescent="0.25">
      <c r="C29" s="96"/>
      <c r="D29" s="73"/>
      <c r="E29" s="73"/>
      <c r="F29" s="73"/>
      <c r="G29" s="73"/>
      <c r="I29" s="73"/>
      <c r="J29" s="73"/>
    </row>
    <row r="30" spans="1:10" x14ac:dyDescent="0.25">
      <c r="C30" s="96"/>
      <c r="D30" s="73"/>
      <c r="E30" s="73"/>
      <c r="F30" s="73"/>
      <c r="G30" s="73"/>
      <c r="I30" s="73"/>
      <c r="J30" s="73"/>
    </row>
    <row r="31" spans="1:10" x14ac:dyDescent="0.25">
      <c r="C31" s="96"/>
      <c r="D31" s="73"/>
      <c r="E31" s="73"/>
      <c r="F31" s="73"/>
      <c r="G31" s="73"/>
      <c r="I31" s="73"/>
      <c r="J31" s="73"/>
    </row>
    <row r="32" spans="1:10" x14ac:dyDescent="0.25">
      <c r="C32" s="96"/>
      <c r="D32" s="73"/>
      <c r="E32" s="73"/>
      <c r="F32" s="73"/>
      <c r="G32" s="73"/>
      <c r="I32" s="73"/>
      <c r="J32" s="73"/>
    </row>
    <row r="33" spans="3:10" x14ac:dyDescent="0.25">
      <c r="C33" s="96"/>
      <c r="D33" s="73"/>
      <c r="E33" s="73"/>
      <c r="F33" s="73"/>
      <c r="G33" s="73"/>
      <c r="I33" s="73"/>
      <c r="J33" s="73"/>
    </row>
    <row r="34" spans="3:10" x14ac:dyDescent="0.25">
      <c r="C34" s="96"/>
      <c r="D34" s="73"/>
      <c r="E34" s="73"/>
      <c r="F34" s="73"/>
      <c r="G34" s="73"/>
      <c r="I34" s="73"/>
      <c r="J34" s="73"/>
    </row>
    <row r="35" spans="3:10" x14ac:dyDescent="0.25">
      <c r="C35" s="96"/>
      <c r="D35" s="73"/>
      <c r="E35" s="73"/>
      <c r="F35" s="73"/>
      <c r="G35" s="73"/>
      <c r="I35" s="73"/>
      <c r="J35" s="73"/>
    </row>
    <row r="36" spans="3:10" x14ac:dyDescent="0.25">
      <c r="C36" s="96"/>
      <c r="D36" s="73"/>
      <c r="E36" s="73"/>
      <c r="F36" s="73"/>
      <c r="G36" s="73"/>
      <c r="I36" s="73"/>
      <c r="J36" s="73"/>
    </row>
    <row r="37" spans="3:10" x14ac:dyDescent="0.25">
      <c r="C37" s="96"/>
      <c r="D37" s="73"/>
      <c r="E37" s="73"/>
      <c r="F37" s="73"/>
      <c r="G37" s="73"/>
      <c r="I37" s="73"/>
      <c r="J37" s="73"/>
    </row>
    <row r="38" spans="3:10" x14ac:dyDescent="0.25">
      <c r="C38" s="96"/>
      <c r="D38" s="73"/>
      <c r="E38" s="73"/>
      <c r="F38" s="73"/>
      <c r="G38" s="73"/>
      <c r="I38" s="73"/>
      <c r="J38" s="73"/>
    </row>
    <row r="39" spans="3:10" x14ac:dyDescent="0.25">
      <c r="C39" s="96"/>
      <c r="D39" s="73"/>
      <c r="E39" s="73"/>
      <c r="F39" s="73"/>
      <c r="G39" s="73"/>
      <c r="I39" s="73"/>
      <c r="J39" s="73"/>
    </row>
    <row r="40" spans="3:10" x14ac:dyDescent="0.25">
      <c r="C40" s="96"/>
      <c r="D40" s="73"/>
      <c r="E40" s="73"/>
      <c r="F40" s="73"/>
      <c r="G40" s="73"/>
      <c r="I40" s="73"/>
      <c r="J40" s="73"/>
    </row>
    <row r="41" spans="3:10" x14ac:dyDescent="0.25">
      <c r="C41" s="96"/>
      <c r="D41" s="73"/>
      <c r="E41" s="73"/>
      <c r="F41" s="73"/>
      <c r="G41" s="73"/>
      <c r="I41" s="73"/>
      <c r="J41" s="73"/>
    </row>
    <row r="42" spans="3:10" x14ac:dyDescent="0.25">
      <c r="C42" s="96"/>
      <c r="D42" s="73"/>
      <c r="E42" s="73"/>
      <c r="F42" s="73"/>
      <c r="G42" s="73"/>
      <c r="I42" s="73"/>
      <c r="J42" s="73"/>
    </row>
    <row r="43" spans="3:10" x14ac:dyDescent="0.25">
      <c r="C43" s="96"/>
      <c r="D43" s="73"/>
      <c r="E43" s="73"/>
      <c r="F43" s="73"/>
      <c r="G43" s="73"/>
      <c r="I43" s="73"/>
      <c r="J43" s="73"/>
    </row>
    <row r="44" spans="3:10" x14ac:dyDescent="0.25">
      <c r="C44" s="96"/>
      <c r="D44" s="73"/>
      <c r="E44" s="73"/>
      <c r="F44" s="73"/>
      <c r="G44" s="73"/>
      <c r="I44" s="73"/>
      <c r="J44" s="73"/>
    </row>
    <row r="45" spans="3:10" x14ac:dyDescent="0.25">
      <c r="C45" s="96"/>
      <c r="D45" s="73"/>
      <c r="E45" s="73"/>
      <c r="F45" s="73"/>
      <c r="G45" s="73"/>
      <c r="I45" s="73"/>
      <c r="J45" s="73"/>
    </row>
    <row r="46" spans="3:10" x14ac:dyDescent="0.25">
      <c r="C46" s="96"/>
      <c r="D46" s="73"/>
      <c r="E46" s="73"/>
      <c r="F46" s="73"/>
      <c r="G46" s="73"/>
      <c r="I46" s="73"/>
      <c r="J46" s="73"/>
    </row>
    <row r="47" spans="3:10" x14ac:dyDescent="0.25">
      <c r="C47" s="96"/>
      <c r="D47" s="73"/>
      <c r="E47" s="73"/>
      <c r="F47" s="73"/>
      <c r="G47" s="73"/>
      <c r="I47" s="73"/>
      <c r="J47" s="73"/>
    </row>
    <row r="48" spans="3:10" x14ac:dyDescent="0.25">
      <c r="C48" s="96"/>
      <c r="D48" s="73"/>
      <c r="E48" s="73"/>
      <c r="F48" s="73"/>
      <c r="G48" s="73"/>
      <c r="I48" s="73"/>
      <c r="J48" s="73"/>
    </row>
    <row r="49" spans="3:10" x14ac:dyDescent="0.25">
      <c r="C49" s="96"/>
      <c r="D49" s="73"/>
      <c r="E49" s="73"/>
      <c r="F49" s="73"/>
      <c r="G49" s="73"/>
      <c r="I49" s="73"/>
      <c r="J49" s="73"/>
    </row>
    <row r="50" spans="3:10" x14ac:dyDescent="0.25">
      <c r="C50" s="96"/>
      <c r="D50" s="73"/>
      <c r="E50" s="73"/>
      <c r="F50" s="73"/>
      <c r="G50" s="73"/>
      <c r="I50" s="73"/>
      <c r="J50" s="73"/>
    </row>
    <row r="51" spans="3:10" x14ac:dyDescent="0.25">
      <c r="C51" s="96"/>
      <c r="D51" s="73"/>
      <c r="E51" s="73"/>
      <c r="F51" s="73"/>
      <c r="G51" s="73"/>
      <c r="I51" s="73"/>
      <c r="J51" s="73"/>
    </row>
    <row r="52" spans="3:10" x14ac:dyDescent="0.25">
      <c r="C52" s="96"/>
      <c r="D52" s="73"/>
      <c r="E52" s="73"/>
      <c r="F52" s="73"/>
      <c r="G52" s="73"/>
      <c r="I52" s="73"/>
      <c r="J52" s="73"/>
    </row>
    <row r="53" spans="3:10" x14ac:dyDescent="0.25">
      <c r="C53" s="96"/>
      <c r="D53" s="73"/>
      <c r="E53" s="73"/>
      <c r="F53" s="73"/>
      <c r="G53" s="73"/>
      <c r="I53" s="73"/>
      <c r="J53" s="73"/>
    </row>
    <row r="54" spans="3:10" x14ac:dyDescent="0.25">
      <c r="C54" s="96"/>
      <c r="D54" s="73"/>
      <c r="E54" s="73"/>
      <c r="F54" s="73"/>
      <c r="G54" s="73"/>
      <c r="I54" s="73"/>
      <c r="J54" s="73"/>
    </row>
    <row r="55" spans="3:10" x14ac:dyDescent="0.25">
      <c r="C55" s="96"/>
      <c r="D55" s="73"/>
      <c r="E55" s="73"/>
      <c r="F55" s="73"/>
      <c r="G55" s="73"/>
      <c r="I55" s="73"/>
      <c r="J55" s="73"/>
    </row>
    <row r="56" spans="3:10" x14ac:dyDescent="0.25">
      <c r="C56" s="96"/>
      <c r="D56" s="73"/>
      <c r="E56" s="73"/>
      <c r="F56" s="73"/>
      <c r="G56" s="73"/>
      <c r="I56" s="73"/>
      <c r="J56" s="73"/>
    </row>
    <row r="57" spans="3:10" x14ac:dyDescent="0.25">
      <c r="C57" s="96"/>
      <c r="D57" s="73"/>
      <c r="E57" s="73"/>
      <c r="F57" s="73"/>
      <c r="G57" s="73"/>
      <c r="I57" s="73"/>
      <c r="J57" s="73"/>
    </row>
    <row r="58" spans="3:10" x14ac:dyDescent="0.25">
      <c r="C58" s="96"/>
      <c r="D58" s="73"/>
      <c r="E58" s="73"/>
      <c r="F58" s="73"/>
      <c r="G58" s="73"/>
      <c r="I58" s="73"/>
      <c r="J58" s="73"/>
    </row>
    <row r="59" spans="3:10" x14ac:dyDescent="0.25">
      <c r="C59" s="96"/>
      <c r="D59" s="73"/>
      <c r="E59" s="73"/>
      <c r="F59" s="73"/>
      <c r="G59" s="73"/>
      <c r="I59" s="73"/>
      <c r="J59" s="73"/>
    </row>
    <row r="60" spans="3:10" x14ac:dyDescent="0.25">
      <c r="C60" s="96"/>
      <c r="D60" s="73"/>
      <c r="E60" s="73"/>
      <c r="F60" s="73"/>
      <c r="G60" s="73"/>
      <c r="I60" s="73"/>
      <c r="J60" s="73"/>
    </row>
    <row r="61" spans="3:10" x14ac:dyDescent="0.25">
      <c r="C61" s="96"/>
      <c r="D61" s="73"/>
      <c r="E61" s="73"/>
      <c r="F61" s="73"/>
      <c r="G61" s="73"/>
      <c r="I61" s="73"/>
      <c r="J61" s="73"/>
    </row>
    <row r="62" spans="3:10" x14ac:dyDescent="0.25">
      <c r="C62" s="96"/>
      <c r="D62" s="73"/>
      <c r="E62" s="73"/>
      <c r="F62" s="73"/>
      <c r="G62" s="73"/>
      <c r="I62" s="73"/>
      <c r="J62" s="73"/>
    </row>
    <row r="63" spans="3:10" x14ac:dyDescent="0.25">
      <c r="C63" s="96"/>
      <c r="D63" s="73"/>
      <c r="E63" s="73"/>
      <c r="F63" s="73"/>
      <c r="G63" s="73"/>
      <c r="I63" s="73"/>
      <c r="J63" s="73"/>
    </row>
    <row r="64" spans="3:10" x14ac:dyDescent="0.25">
      <c r="C64" s="96"/>
      <c r="D64" s="73"/>
      <c r="E64" s="73"/>
      <c r="F64" s="73"/>
      <c r="G64" s="73"/>
      <c r="I64" s="73"/>
      <c r="J64" s="73"/>
    </row>
    <row r="65" spans="3:10" x14ac:dyDescent="0.25">
      <c r="C65" s="96"/>
      <c r="D65" s="73"/>
      <c r="E65" s="73"/>
      <c r="F65" s="73"/>
      <c r="G65" s="73"/>
      <c r="I65" s="73"/>
      <c r="J65" s="73"/>
    </row>
    <row r="66" spans="3:10" x14ac:dyDescent="0.25">
      <c r="C66" s="96"/>
      <c r="D66" s="73"/>
      <c r="E66" s="73"/>
      <c r="F66" s="73"/>
      <c r="G66" s="73"/>
      <c r="I66" s="73"/>
      <c r="J66" s="73"/>
    </row>
    <row r="67" spans="3:10" x14ac:dyDescent="0.25">
      <c r="C67" s="96"/>
      <c r="D67" s="73"/>
      <c r="E67" s="73"/>
      <c r="F67" s="73"/>
      <c r="G67" s="73"/>
      <c r="I67" s="73"/>
      <c r="J67" s="73"/>
    </row>
    <row r="68" spans="3:10" x14ac:dyDescent="0.25">
      <c r="C68" s="96"/>
      <c r="D68" s="73"/>
      <c r="E68" s="73"/>
      <c r="F68" s="73"/>
      <c r="G68" s="73"/>
      <c r="I68" s="73"/>
      <c r="J68" s="73"/>
    </row>
    <row r="69" spans="3:10" x14ac:dyDescent="0.25">
      <c r="C69" s="96"/>
      <c r="D69" s="73"/>
      <c r="E69" s="73"/>
      <c r="F69" s="73"/>
      <c r="G69" s="73"/>
      <c r="I69" s="73"/>
      <c r="J69" s="73"/>
    </row>
    <row r="70" spans="3:10" x14ac:dyDescent="0.25">
      <c r="C70" s="96"/>
      <c r="D70" s="73"/>
      <c r="E70" s="73"/>
      <c r="F70" s="73"/>
      <c r="G70" s="73"/>
      <c r="I70" s="73"/>
      <c r="J70" s="73"/>
    </row>
    <row r="71" spans="3:10" x14ac:dyDescent="0.25">
      <c r="C71" s="96"/>
      <c r="D71" s="73"/>
      <c r="E71" s="73"/>
      <c r="F71" s="73"/>
      <c r="G71" s="73"/>
      <c r="I71" s="73"/>
      <c r="J71" s="73"/>
    </row>
    <row r="72" spans="3:10" x14ac:dyDescent="0.25">
      <c r="C72" s="96"/>
      <c r="D72" s="73"/>
      <c r="E72" s="73"/>
      <c r="F72" s="73"/>
      <c r="G72" s="73"/>
      <c r="I72" s="73"/>
      <c r="J72" s="73"/>
    </row>
    <row r="73" spans="3:10" x14ac:dyDescent="0.25">
      <c r="C73" s="96"/>
      <c r="D73" s="73"/>
      <c r="E73" s="73"/>
      <c r="F73" s="73"/>
      <c r="G73" s="73"/>
      <c r="I73" s="73"/>
      <c r="J73" s="73"/>
    </row>
    <row r="74" spans="3:10" x14ac:dyDescent="0.25">
      <c r="C74" s="96"/>
      <c r="D74" s="73"/>
      <c r="E74" s="73"/>
      <c r="F74" s="73"/>
      <c r="G74" s="73"/>
      <c r="I74" s="73"/>
      <c r="J74" s="73"/>
    </row>
    <row r="75" spans="3:10" x14ac:dyDescent="0.25">
      <c r="C75" s="96"/>
      <c r="D75" s="73"/>
      <c r="E75" s="73"/>
      <c r="F75" s="73"/>
      <c r="G75" s="73"/>
      <c r="I75" s="73"/>
      <c r="J75" s="73"/>
    </row>
    <row r="76" spans="3:10" x14ac:dyDescent="0.25">
      <c r="C76" s="96"/>
      <c r="D76" s="73"/>
      <c r="E76" s="73"/>
      <c r="F76" s="73"/>
      <c r="G76" s="73"/>
      <c r="I76" s="73"/>
      <c r="J76" s="73"/>
    </row>
    <row r="77" spans="3:10" x14ac:dyDescent="0.25">
      <c r="C77" s="96"/>
      <c r="D77" s="73"/>
      <c r="E77" s="73"/>
      <c r="F77" s="73"/>
      <c r="G77" s="73"/>
      <c r="I77" s="73"/>
      <c r="J77" s="73"/>
    </row>
    <row r="78" spans="3:10" x14ac:dyDescent="0.25">
      <c r="C78" s="96"/>
      <c r="D78" s="73"/>
      <c r="E78" s="73"/>
      <c r="F78" s="73"/>
      <c r="G78" s="73"/>
      <c r="I78" s="73"/>
      <c r="J78" s="73"/>
    </row>
    <row r="79" spans="3:10" x14ac:dyDescent="0.25">
      <c r="C79" s="96"/>
      <c r="D79" s="73"/>
      <c r="E79" s="73"/>
      <c r="F79" s="73"/>
      <c r="G79" s="73"/>
      <c r="I79" s="73"/>
      <c r="J79" s="73"/>
    </row>
    <row r="80" spans="3:10" x14ac:dyDescent="0.25">
      <c r="C80" s="96"/>
      <c r="D80" s="73"/>
      <c r="E80" s="73"/>
      <c r="F80" s="73"/>
      <c r="G80" s="73"/>
      <c r="I80" s="73"/>
      <c r="J80" s="73"/>
    </row>
    <row r="81" spans="3:10" x14ac:dyDescent="0.25">
      <c r="C81" s="96"/>
      <c r="D81" s="73"/>
      <c r="E81" s="73"/>
      <c r="F81" s="73"/>
      <c r="G81" s="73"/>
      <c r="I81" s="73"/>
      <c r="J81" s="73"/>
    </row>
    <row r="82" spans="3:10" x14ac:dyDescent="0.25">
      <c r="C82" s="96"/>
      <c r="D82" s="73"/>
      <c r="E82" s="73"/>
      <c r="F82" s="73"/>
      <c r="G82" s="73"/>
      <c r="I82" s="73"/>
      <c r="J82" s="73"/>
    </row>
    <row r="83" spans="3:10" x14ac:dyDescent="0.25">
      <c r="C83" s="96"/>
      <c r="D83" s="73"/>
      <c r="E83" s="73"/>
      <c r="F83" s="73"/>
      <c r="G83" s="73"/>
      <c r="I83" s="73"/>
      <c r="J83" s="73"/>
    </row>
    <row r="84" spans="3:10" x14ac:dyDescent="0.25">
      <c r="C84" s="96"/>
      <c r="D84" s="73"/>
      <c r="E84" s="73"/>
      <c r="F84" s="73"/>
      <c r="G84" s="73"/>
      <c r="I84" s="73"/>
      <c r="J84" s="73"/>
    </row>
    <row r="85" spans="3:10" x14ac:dyDescent="0.25">
      <c r="C85" s="96"/>
      <c r="D85" s="73"/>
      <c r="E85" s="73"/>
      <c r="F85" s="73"/>
      <c r="G85" s="73"/>
      <c r="I85" s="73"/>
      <c r="J85" s="73"/>
    </row>
    <row r="86" spans="3:10" x14ac:dyDescent="0.25">
      <c r="C86" s="96"/>
      <c r="D86" s="73"/>
      <c r="E86" s="73"/>
      <c r="F86" s="73"/>
      <c r="G86" s="73"/>
      <c r="I86" s="73"/>
      <c r="J86" s="73"/>
    </row>
    <row r="87" spans="3:10" x14ac:dyDescent="0.25">
      <c r="C87" s="96"/>
      <c r="D87" s="73"/>
      <c r="E87" s="73"/>
      <c r="F87" s="73"/>
      <c r="G87" s="73"/>
      <c r="I87" s="73"/>
      <c r="J87" s="73"/>
    </row>
    <row r="88" spans="3:10" x14ac:dyDescent="0.25">
      <c r="C88" s="96"/>
      <c r="D88" s="73"/>
      <c r="E88" s="73"/>
      <c r="F88" s="73"/>
      <c r="G88" s="73"/>
      <c r="I88" s="73"/>
      <c r="J88" s="73"/>
    </row>
    <row r="89" spans="3:10" x14ac:dyDescent="0.25">
      <c r="C89" s="96"/>
      <c r="D89" s="73"/>
      <c r="E89" s="73"/>
      <c r="F89" s="73"/>
      <c r="G89" s="73"/>
      <c r="I89" s="73"/>
      <c r="J89" s="73"/>
    </row>
    <row r="90" spans="3:10" x14ac:dyDescent="0.25">
      <c r="C90" s="96"/>
      <c r="D90" s="73"/>
      <c r="E90" s="73"/>
      <c r="F90" s="73"/>
      <c r="G90" s="73"/>
      <c r="I90" s="73"/>
      <c r="J90" s="73"/>
    </row>
    <row r="91" spans="3:10" x14ac:dyDescent="0.25">
      <c r="C91" s="96"/>
      <c r="D91" s="73"/>
      <c r="E91" s="73"/>
      <c r="F91" s="73"/>
      <c r="G91" s="73"/>
      <c r="I91" s="73"/>
      <c r="J91" s="73"/>
    </row>
    <row r="92" spans="3:10" x14ac:dyDescent="0.25">
      <c r="C92" s="96"/>
      <c r="D92" s="73"/>
      <c r="E92" s="73"/>
      <c r="F92" s="73"/>
      <c r="G92" s="73"/>
      <c r="I92" s="73"/>
      <c r="J92" s="73"/>
    </row>
    <row r="93" spans="3:10" x14ac:dyDescent="0.25">
      <c r="C93" s="96"/>
      <c r="D93" s="73"/>
      <c r="E93" s="73"/>
      <c r="F93" s="73"/>
      <c r="G93" s="73"/>
      <c r="I93" s="73"/>
      <c r="J93" s="73"/>
    </row>
    <row r="94" spans="3:10" x14ac:dyDescent="0.25">
      <c r="C94" s="96"/>
      <c r="D94" s="73"/>
      <c r="E94" s="73"/>
      <c r="F94" s="73"/>
      <c r="G94" s="73"/>
      <c r="I94" s="73"/>
      <c r="J94" s="73"/>
    </row>
    <row r="95" spans="3:10" x14ac:dyDescent="0.25">
      <c r="C95" s="96"/>
      <c r="D95" s="73"/>
      <c r="E95" s="73"/>
      <c r="F95" s="73"/>
      <c r="G95" s="73"/>
      <c r="I95" s="73"/>
      <c r="J95" s="73"/>
    </row>
    <row r="96" spans="3:10" x14ac:dyDescent="0.25">
      <c r="C96" s="96"/>
      <c r="D96" s="73"/>
      <c r="E96" s="73"/>
      <c r="F96" s="73"/>
      <c r="G96" s="73"/>
      <c r="I96" s="73"/>
      <c r="J96" s="73"/>
    </row>
    <row r="97" spans="3:10" x14ac:dyDescent="0.25">
      <c r="C97" s="96"/>
      <c r="D97" s="73"/>
      <c r="E97" s="73"/>
      <c r="F97" s="73"/>
      <c r="G97" s="73"/>
      <c r="I97" s="73"/>
      <c r="J97" s="73"/>
    </row>
    <row r="98" spans="3:10" x14ac:dyDescent="0.25">
      <c r="C98" s="96"/>
      <c r="D98" s="73"/>
      <c r="E98" s="73"/>
      <c r="F98" s="73"/>
      <c r="G98" s="73"/>
      <c r="I98" s="73"/>
      <c r="J98" s="73"/>
    </row>
    <row r="99" spans="3:10" x14ac:dyDescent="0.25">
      <c r="C99" s="96"/>
      <c r="D99" s="73"/>
      <c r="E99" s="73"/>
      <c r="F99" s="73"/>
      <c r="G99" s="73"/>
      <c r="I99" s="73"/>
      <c r="J99" s="73"/>
    </row>
    <row r="100" spans="3:10" x14ac:dyDescent="0.25">
      <c r="C100" s="96"/>
      <c r="D100" s="73"/>
      <c r="E100" s="73"/>
      <c r="F100" s="73"/>
      <c r="G100" s="73"/>
      <c r="I100" s="73"/>
      <c r="J100" s="73"/>
    </row>
    <row r="101" spans="3:10" x14ac:dyDescent="0.25">
      <c r="C101" s="96"/>
      <c r="D101" s="73"/>
      <c r="E101" s="73"/>
      <c r="F101" s="73"/>
      <c r="G101" s="73"/>
      <c r="I101" s="73"/>
      <c r="J101" s="73"/>
    </row>
    <row r="102" spans="3:10" x14ac:dyDescent="0.25">
      <c r="C102" s="96"/>
      <c r="D102" s="73"/>
      <c r="E102" s="73"/>
      <c r="F102" s="73"/>
      <c r="G102" s="73"/>
      <c r="I102" s="73"/>
      <c r="J102" s="73"/>
    </row>
    <row r="103" spans="3:10" x14ac:dyDescent="0.25">
      <c r="C103" s="96"/>
      <c r="D103" s="73"/>
      <c r="E103" s="73"/>
      <c r="F103" s="73"/>
      <c r="G103" s="73"/>
      <c r="I103" s="73"/>
      <c r="J103" s="73"/>
    </row>
    <row r="104" spans="3:10" x14ac:dyDescent="0.25">
      <c r="C104" s="96"/>
      <c r="D104" s="73"/>
      <c r="E104" s="73"/>
      <c r="F104" s="73"/>
      <c r="G104" s="73"/>
      <c r="I104" s="73"/>
      <c r="J104" s="73"/>
    </row>
    <row r="105" spans="3:10" x14ac:dyDescent="0.25">
      <c r="C105" s="96"/>
      <c r="D105" s="73"/>
      <c r="E105" s="73"/>
      <c r="F105" s="73"/>
      <c r="G105" s="73"/>
      <c r="I105" s="73"/>
      <c r="J105" s="73"/>
    </row>
    <row r="106" spans="3:10" x14ac:dyDescent="0.25">
      <c r="C106" s="96"/>
      <c r="D106" s="73"/>
      <c r="E106" s="73"/>
      <c r="F106" s="73"/>
      <c r="G106" s="73"/>
      <c r="I106" s="73"/>
      <c r="J106" s="73"/>
    </row>
    <row r="107" spans="3:10" x14ac:dyDescent="0.25">
      <c r="C107" s="96"/>
      <c r="D107" s="73"/>
      <c r="E107" s="73"/>
      <c r="F107" s="73"/>
      <c r="G107" s="73"/>
      <c r="I107" s="73"/>
      <c r="J107" s="73"/>
    </row>
    <row r="108" spans="3:10" x14ac:dyDescent="0.25">
      <c r="C108" s="96"/>
      <c r="D108" s="73"/>
      <c r="E108" s="73"/>
      <c r="F108" s="73"/>
      <c r="G108" s="73"/>
      <c r="I108" s="73"/>
      <c r="J108" s="73"/>
    </row>
    <row r="109" spans="3:10" x14ac:dyDescent="0.25">
      <c r="C109" s="96"/>
      <c r="D109" s="73"/>
      <c r="E109" s="73"/>
      <c r="F109" s="73"/>
      <c r="G109" s="73"/>
      <c r="I109" s="73"/>
      <c r="J109" s="73"/>
    </row>
    <row r="110" spans="3:10" x14ac:dyDescent="0.25">
      <c r="C110" s="96"/>
      <c r="D110" s="73"/>
      <c r="E110" s="73"/>
      <c r="F110" s="73"/>
      <c r="G110" s="73"/>
      <c r="I110" s="73"/>
      <c r="J110" s="73"/>
    </row>
    <row r="111" spans="3:10" x14ac:dyDescent="0.25">
      <c r="C111" s="96"/>
      <c r="D111" s="73"/>
      <c r="E111" s="73"/>
      <c r="F111" s="73"/>
      <c r="G111" s="73"/>
      <c r="I111" s="73"/>
      <c r="J111" s="73"/>
    </row>
    <row r="112" spans="3:10" x14ac:dyDescent="0.25">
      <c r="C112" s="96"/>
      <c r="D112" s="73"/>
      <c r="E112" s="73"/>
      <c r="F112" s="73"/>
      <c r="G112" s="73"/>
      <c r="I112" s="73"/>
      <c r="J112" s="73"/>
    </row>
    <row r="113" spans="3:10" x14ac:dyDescent="0.25">
      <c r="C113" s="96"/>
      <c r="D113" s="73"/>
      <c r="E113" s="73"/>
      <c r="F113" s="73"/>
      <c r="G113" s="73"/>
      <c r="I113" s="73"/>
      <c r="J113" s="73"/>
    </row>
    <row r="114" spans="3:10" x14ac:dyDescent="0.25">
      <c r="C114" s="96"/>
      <c r="D114" s="73"/>
      <c r="E114" s="73"/>
      <c r="F114" s="73"/>
      <c r="G114" s="73"/>
      <c r="I114" s="73"/>
      <c r="J114" s="73"/>
    </row>
    <row r="115" spans="3:10" x14ac:dyDescent="0.25">
      <c r="C115" s="96"/>
      <c r="D115" s="73"/>
      <c r="E115" s="73"/>
      <c r="F115" s="73"/>
      <c r="G115" s="73"/>
      <c r="I115" s="73"/>
      <c r="J115" s="73"/>
    </row>
    <row r="116" spans="3:10" x14ac:dyDescent="0.25">
      <c r="C116" s="96"/>
      <c r="D116" s="73"/>
      <c r="E116" s="73"/>
      <c r="F116" s="73"/>
      <c r="G116" s="73"/>
      <c r="I116" s="73"/>
      <c r="J116" s="73"/>
    </row>
    <row r="117" spans="3:10" x14ac:dyDescent="0.25">
      <c r="C117" s="96"/>
      <c r="D117" s="73"/>
      <c r="E117" s="73"/>
      <c r="F117" s="73"/>
      <c r="G117" s="73"/>
      <c r="I117" s="73"/>
      <c r="J117" s="73"/>
    </row>
    <row r="118" spans="3:10" x14ac:dyDescent="0.25">
      <c r="C118" s="96"/>
      <c r="D118" s="73"/>
      <c r="E118" s="73"/>
      <c r="F118" s="73"/>
      <c r="G118" s="73"/>
      <c r="I118" s="73"/>
      <c r="J118" s="73"/>
    </row>
    <row r="119" spans="3:10" x14ac:dyDescent="0.25">
      <c r="C119" s="96"/>
      <c r="D119" s="73"/>
      <c r="E119" s="73"/>
      <c r="F119" s="73"/>
      <c r="G119" s="73"/>
      <c r="I119" s="73"/>
      <c r="J119" s="73"/>
    </row>
    <row r="120" spans="3:10" x14ac:dyDescent="0.25">
      <c r="C120" s="96"/>
      <c r="D120" s="73"/>
      <c r="E120" s="73"/>
      <c r="F120" s="73"/>
      <c r="G120" s="73"/>
      <c r="I120" s="73"/>
      <c r="J120" s="73"/>
    </row>
    <row r="121" spans="3:10" x14ac:dyDescent="0.25">
      <c r="C121" s="96"/>
      <c r="D121" s="73"/>
      <c r="E121" s="73"/>
      <c r="F121" s="73"/>
      <c r="G121" s="73"/>
      <c r="I121" s="73"/>
      <c r="J121" s="73"/>
    </row>
    <row r="122" spans="3:10" x14ac:dyDescent="0.25">
      <c r="C122" s="96"/>
      <c r="D122" s="73"/>
      <c r="E122" s="73"/>
      <c r="F122" s="73"/>
      <c r="G122" s="73"/>
      <c r="I122" s="73"/>
      <c r="J122" s="73"/>
    </row>
    <row r="123" spans="3:10" x14ac:dyDescent="0.25">
      <c r="C123" s="96"/>
      <c r="D123" s="73"/>
      <c r="E123" s="73"/>
      <c r="F123" s="73"/>
      <c r="G123" s="73"/>
      <c r="I123" s="73"/>
      <c r="J123" s="73"/>
    </row>
    <row r="124" spans="3:10" x14ac:dyDescent="0.25">
      <c r="C124" s="96"/>
      <c r="D124" s="73"/>
      <c r="E124" s="73"/>
      <c r="F124" s="73"/>
      <c r="G124" s="73"/>
      <c r="I124" s="73"/>
      <c r="J124" s="73"/>
    </row>
    <row r="125" spans="3:10" x14ac:dyDescent="0.25">
      <c r="C125" s="96"/>
      <c r="D125" s="73"/>
      <c r="E125" s="73"/>
      <c r="F125" s="73"/>
      <c r="G125" s="73"/>
      <c r="I125" s="73"/>
      <c r="J125" s="73"/>
    </row>
    <row r="126" spans="3:10" x14ac:dyDescent="0.25">
      <c r="C126" s="96"/>
      <c r="D126" s="73"/>
      <c r="E126" s="73"/>
      <c r="F126" s="73"/>
      <c r="G126" s="73"/>
      <c r="I126" s="73"/>
      <c r="J126" s="73"/>
    </row>
    <row r="127" spans="3:10" x14ac:dyDescent="0.25">
      <c r="C127" s="96"/>
      <c r="D127" s="73"/>
      <c r="E127" s="73"/>
      <c r="F127" s="73"/>
      <c r="G127" s="73"/>
      <c r="I127" s="73"/>
      <c r="J127" s="73"/>
    </row>
    <row r="128" spans="3:10" x14ac:dyDescent="0.25">
      <c r="C128" s="96"/>
      <c r="D128" s="73"/>
      <c r="E128" s="73"/>
      <c r="F128" s="73"/>
      <c r="G128" s="73"/>
      <c r="I128" s="73"/>
      <c r="J128" s="73"/>
    </row>
    <row r="129" spans="3:10" x14ac:dyDescent="0.25">
      <c r="C129" s="96"/>
      <c r="D129" s="73"/>
      <c r="E129" s="73"/>
      <c r="F129" s="73"/>
      <c r="G129" s="73"/>
      <c r="I129" s="73"/>
      <c r="J129" s="73"/>
    </row>
    <row r="130" spans="3:10" x14ac:dyDescent="0.25">
      <c r="C130" s="96"/>
      <c r="D130" s="73"/>
      <c r="E130" s="73"/>
      <c r="F130" s="73"/>
      <c r="G130" s="73"/>
      <c r="I130" s="73"/>
      <c r="J130" s="73"/>
    </row>
    <row r="131" spans="3:10" x14ac:dyDescent="0.25">
      <c r="C131" s="96"/>
      <c r="D131" s="73"/>
      <c r="E131" s="73"/>
      <c r="F131" s="73"/>
      <c r="G131" s="73"/>
      <c r="I131" s="73"/>
      <c r="J131" s="73"/>
    </row>
    <row r="132" spans="3:10" x14ac:dyDescent="0.25">
      <c r="C132" s="96"/>
      <c r="D132" s="73"/>
      <c r="E132" s="73"/>
      <c r="F132" s="73"/>
      <c r="G132" s="73"/>
      <c r="I132" s="73"/>
      <c r="J132" s="73"/>
    </row>
    <row r="133" spans="3:10" x14ac:dyDescent="0.25">
      <c r="C133" s="96"/>
      <c r="D133" s="73"/>
      <c r="E133" s="73"/>
      <c r="F133" s="73"/>
      <c r="G133" s="73"/>
      <c r="I133" s="73"/>
      <c r="J133" s="73"/>
    </row>
    <row r="134" spans="3:10" x14ac:dyDescent="0.25">
      <c r="C134" s="96"/>
      <c r="D134" s="73"/>
      <c r="E134" s="73"/>
      <c r="F134" s="73"/>
      <c r="G134" s="73"/>
      <c r="I134" s="73"/>
      <c r="J134" s="73"/>
    </row>
    <row r="135" spans="3:10" x14ac:dyDescent="0.25">
      <c r="C135" s="96"/>
      <c r="D135" s="73"/>
      <c r="E135" s="73"/>
      <c r="F135" s="73"/>
      <c r="G135" s="73"/>
      <c r="I135" s="73"/>
      <c r="J135" s="73"/>
    </row>
    <row r="136" spans="3:10" x14ac:dyDescent="0.25">
      <c r="C136" s="96"/>
      <c r="D136" s="73"/>
      <c r="E136" s="73"/>
      <c r="F136" s="73"/>
      <c r="G136" s="73"/>
      <c r="I136" s="73"/>
      <c r="J136" s="73"/>
    </row>
    <row r="137" spans="3:10" x14ac:dyDescent="0.25">
      <c r="C137" s="96"/>
      <c r="D137" s="73"/>
      <c r="E137" s="73"/>
      <c r="F137" s="73"/>
      <c r="G137" s="73"/>
      <c r="I137" s="73"/>
      <c r="J137" s="73"/>
    </row>
    <row r="138" spans="3:10" x14ac:dyDescent="0.25">
      <c r="C138" s="96"/>
      <c r="D138" s="73"/>
      <c r="E138" s="73"/>
      <c r="F138" s="73"/>
      <c r="G138" s="73"/>
      <c r="I138" s="73"/>
      <c r="J138" s="73"/>
    </row>
    <row r="139" spans="3:10" x14ac:dyDescent="0.25">
      <c r="C139" s="96"/>
      <c r="D139" s="73"/>
      <c r="E139" s="73"/>
      <c r="F139" s="73"/>
      <c r="G139" s="73"/>
      <c r="I139" s="73"/>
      <c r="J139" s="73"/>
    </row>
    <row r="140" spans="3:10" x14ac:dyDescent="0.25">
      <c r="C140" s="96"/>
      <c r="D140" s="73"/>
      <c r="E140" s="73"/>
      <c r="F140" s="73"/>
      <c r="G140" s="73"/>
      <c r="I140" s="73"/>
      <c r="J140" s="73"/>
    </row>
    <row r="141" spans="3:10" x14ac:dyDescent="0.25">
      <c r="C141" s="96"/>
      <c r="D141" s="73"/>
      <c r="E141" s="73"/>
      <c r="F141" s="73"/>
      <c r="G141" s="73"/>
      <c r="I141" s="73"/>
      <c r="J141" s="73"/>
    </row>
    <row r="142" spans="3:10" x14ac:dyDescent="0.25">
      <c r="C142" s="96"/>
      <c r="D142" s="73"/>
      <c r="E142" s="73"/>
      <c r="F142" s="73"/>
      <c r="G142" s="73"/>
      <c r="I142" s="73"/>
      <c r="J142" s="73"/>
    </row>
    <row r="143" spans="3:10" x14ac:dyDescent="0.25">
      <c r="C143" s="96"/>
      <c r="D143" s="73"/>
      <c r="E143" s="73"/>
      <c r="F143" s="73"/>
      <c r="G143" s="73"/>
      <c r="I143" s="73"/>
      <c r="J143" s="73"/>
    </row>
    <row r="144" spans="3:10" x14ac:dyDescent="0.25">
      <c r="C144" s="96"/>
      <c r="D144" s="73"/>
      <c r="E144" s="73"/>
      <c r="F144" s="73"/>
      <c r="G144" s="73"/>
      <c r="I144" s="73"/>
      <c r="J144" s="73"/>
    </row>
    <row r="145" spans="3:10" x14ac:dyDescent="0.25">
      <c r="C145" s="96"/>
      <c r="D145" s="73"/>
      <c r="E145" s="73"/>
      <c r="F145" s="73"/>
      <c r="G145" s="73"/>
      <c r="I145" s="73"/>
      <c r="J145" s="73"/>
    </row>
    <row r="146" spans="3:10" x14ac:dyDescent="0.25">
      <c r="C146" s="96"/>
      <c r="D146" s="73"/>
      <c r="E146" s="73"/>
      <c r="F146" s="73"/>
      <c r="G146" s="73"/>
      <c r="I146" s="73"/>
      <c r="J146" s="73"/>
    </row>
    <row r="147" spans="3:10" x14ac:dyDescent="0.25">
      <c r="C147" s="96"/>
      <c r="D147" s="73"/>
      <c r="E147" s="73"/>
      <c r="F147" s="73"/>
      <c r="G147" s="73"/>
      <c r="I147" s="73"/>
      <c r="J147" s="73"/>
    </row>
    <row r="148" spans="3:10" x14ac:dyDescent="0.25">
      <c r="C148" s="96"/>
      <c r="D148" s="73"/>
      <c r="E148" s="73"/>
      <c r="F148" s="73"/>
      <c r="G148" s="73"/>
      <c r="I148" s="73"/>
      <c r="J148" s="73"/>
    </row>
    <row r="149" spans="3:10" x14ac:dyDescent="0.25">
      <c r="C149" s="96"/>
      <c r="D149" s="73"/>
      <c r="E149" s="73"/>
      <c r="F149" s="73"/>
      <c r="G149" s="73"/>
      <c r="I149" s="73"/>
      <c r="J149" s="73"/>
    </row>
    <row r="150" spans="3:10" x14ac:dyDescent="0.25">
      <c r="C150" s="96"/>
      <c r="D150" s="73"/>
      <c r="E150" s="73"/>
      <c r="F150" s="73"/>
      <c r="G150" s="73"/>
      <c r="I150" s="73"/>
      <c r="J150" s="73"/>
    </row>
    <row r="151" spans="3:10" x14ac:dyDescent="0.25">
      <c r="C151" s="96"/>
      <c r="D151" s="73"/>
      <c r="E151" s="73"/>
      <c r="F151" s="73"/>
      <c r="G151" s="73"/>
      <c r="I151" s="73"/>
      <c r="J151" s="73"/>
    </row>
    <row r="152" spans="3:10" x14ac:dyDescent="0.25">
      <c r="C152" s="96"/>
      <c r="D152" s="73"/>
      <c r="E152" s="73"/>
      <c r="F152" s="73"/>
      <c r="G152" s="73"/>
      <c r="I152" s="73"/>
      <c r="J152" s="73"/>
    </row>
    <row r="153" spans="3:10" x14ac:dyDescent="0.25">
      <c r="C153" s="96"/>
      <c r="D153" s="73"/>
      <c r="E153" s="73"/>
      <c r="F153" s="73"/>
      <c r="G153" s="73"/>
      <c r="I153" s="73"/>
      <c r="J153" s="73"/>
    </row>
    <row r="154" spans="3:10" x14ac:dyDescent="0.25">
      <c r="C154" s="96"/>
      <c r="D154" s="73"/>
      <c r="E154" s="73"/>
      <c r="F154" s="73"/>
      <c r="G154" s="73"/>
      <c r="I154" s="73"/>
      <c r="J154" s="73"/>
    </row>
    <row r="155" spans="3:10" x14ac:dyDescent="0.25">
      <c r="C155" s="96"/>
      <c r="D155" s="73"/>
      <c r="E155" s="73"/>
      <c r="F155" s="73"/>
      <c r="G155" s="73"/>
      <c r="I155" s="73"/>
      <c r="J155" s="73"/>
    </row>
    <row r="156" spans="3:10" x14ac:dyDescent="0.25">
      <c r="C156" s="96"/>
      <c r="D156" s="73"/>
      <c r="E156" s="73"/>
      <c r="F156" s="73"/>
      <c r="G156" s="73"/>
      <c r="I156" s="73"/>
      <c r="J156" s="73"/>
    </row>
    <row r="157" spans="3:10" x14ac:dyDescent="0.25">
      <c r="C157" s="96"/>
      <c r="D157" s="73"/>
      <c r="E157" s="73"/>
      <c r="F157" s="73"/>
      <c r="G157" s="73"/>
      <c r="I157" s="73"/>
      <c r="J157" s="73"/>
    </row>
    <row r="158" spans="3:10" x14ac:dyDescent="0.25">
      <c r="C158" s="96"/>
      <c r="D158" s="73"/>
      <c r="E158" s="73"/>
      <c r="F158" s="73"/>
      <c r="G158" s="73"/>
      <c r="I158" s="73"/>
      <c r="J158" s="73"/>
    </row>
    <row r="159" spans="3:10" x14ac:dyDescent="0.25">
      <c r="C159" s="96"/>
      <c r="D159" s="73"/>
      <c r="E159" s="73"/>
      <c r="F159" s="73"/>
      <c r="G159" s="73"/>
      <c r="I159" s="73"/>
      <c r="J159" s="73"/>
    </row>
    <row r="160" spans="3:10" x14ac:dyDescent="0.25">
      <c r="C160" s="96"/>
      <c r="D160" s="73"/>
      <c r="E160" s="73"/>
      <c r="F160" s="73"/>
      <c r="G160" s="73"/>
      <c r="I160" s="73"/>
      <c r="J160" s="73"/>
    </row>
    <row r="161" spans="3:10" x14ac:dyDescent="0.25">
      <c r="C161" s="96"/>
      <c r="D161" s="73"/>
      <c r="E161" s="73"/>
      <c r="F161" s="73"/>
      <c r="G161" s="73"/>
      <c r="I161" s="73"/>
      <c r="J161" s="73"/>
    </row>
    <row r="162" spans="3:10" x14ac:dyDescent="0.25">
      <c r="C162" s="96"/>
      <c r="D162" s="73"/>
      <c r="E162" s="73"/>
      <c r="F162" s="73"/>
      <c r="G162" s="73"/>
      <c r="I162" s="73"/>
      <c r="J162" s="73"/>
    </row>
    <row r="163" spans="3:10" x14ac:dyDescent="0.25">
      <c r="C163" s="96"/>
      <c r="D163" s="73"/>
      <c r="E163" s="73"/>
      <c r="F163" s="73"/>
      <c r="G163" s="73"/>
      <c r="I163" s="73"/>
      <c r="J163" s="73"/>
    </row>
    <row r="164" spans="3:10" x14ac:dyDescent="0.25">
      <c r="C164" s="96"/>
      <c r="D164" s="73"/>
      <c r="E164" s="73"/>
      <c r="F164" s="73"/>
      <c r="G164" s="73"/>
      <c r="I164" s="73"/>
      <c r="J164" s="73"/>
    </row>
    <row r="165" spans="3:10" x14ac:dyDescent="0.25">
      <c r="C165" s="96"/>
      <c r="D165" s="73"/>
      <c r="E165" s="73"/>
      <c r="F165" s="73"/>
      <c r="G165" s="73"/>
      <c r="I165" s="73"/>
      <c r="J165" s="73"/>
    </row>
    <row r="166" spans="3:10" x14ac:dyDescent="0.25">
      <c r="C166" s="96"/>
      <c r="D166" s="73"/>
      <c r="E166" s="73"/>
      <c r="F166" s="73"/>
      <c r="G166" s="73"/>
      <c r="I166" s="73"/>
      <c r="J166" s="73"/>
    </row>
    <row r="167" spans="3:10" x14ac:dyDescent="0.25">
      <c r="C167" s="96"/>
      <c r="D167" s="73"/>
      <c r="E167" s="73"/>
      <c r="F167" s="73"/>
      <c r="G167" s="73"/>
      <c r="I167" s="73"/>
      <c r="J167" s="73"/>
    </row>
    <row r="168" spans="3:10" x14ac:dyDescent="0.25">
      <c r="C168" s="96"/>
      <c r="D168" s="73"/>
      <c r="E168" s="73"/>
      <c r="F168" s="73"/>
      <c r="G168" s="73"/>
      <c r="I168" s="73"/>
      <c r="J168" s="73"/>
    </row>
    <row r="169" spans="3:10" x14ac:dyDescent="0.25">
      <c r="C169" s="96"/>
      <c r="D169" s="73"/>
      <c r="E169" s="73"/>
      <c r="F169" s="73"/>
      <c r="G169" s="73"/>
      <c r="I169" s="73"/>
      <c r="J169" s="73"/>
    </row>
    <row r="170" spans="3:10" x14ac:dyDescent="0.25">
      <c r="C170" s="96"/>
      <c r="D170" s="73"/>
      <c r="E170" s="73"/>
      <c r="F170" s="73"/>
      <c r="G170" s="73"/>
      <c r="I170" s="73"/>
      <c r="J170" s="73"/>
    </row>
    <row r="171" spans="3:10" x14ac:dyDescent="0.25">
      <c r="C171" s="96"/>
      <c r="D171" s="73"/>
      <c r="E171" s="73"/>
      <c r="F171" s="73"/>
      <c r="G171" s="73"/>
      <c r="I171" s="73"/>
      <c r="J171" s="73"/>
    </row>
    <row r="172" spans="3:10" x14ac:dyDescent="0.25">
      <c r="C172" s="96"/>
      <c r="D172" s="73"/>
      <c r="E172" s="73"/>
      <c r="F172" s="73"/>
      <c r="G172" s="73"/>
      <c r="I172" s="73"/>
      <c r="J172" s="73"/>
    </row>
    <row r="173" spans="3:10" x14ac:dyDescent="0.25">
      <c r="C173" s="96"/>
      <c r="D173" s="73"/>
      <c r="E173" s="73"/>
      <c r="F173" s="73"/>
      <c r="G173" s="73"/>
      <c r="I173" s="73"/>
      <c r="J173" s="73"/>
    </row>
    <row r="174" spans="3:10" x14ac:dyDescent="0.25">
      <c r="C174" s="96"/>
      <c r="D174" s="73"/>
      <c r="E174" s="73"/>
      <c r="F174" s="73"/>
      <c r="G174" s="73"/>
      <c r="I174" s="73"/>
      <c r="J174" s="73"/>
    </row>
    <row r="175" spans="3:10" x14ac:dyDescent="0.25">
      <c r="C175" s="96"/>
      <c r="D175" s="73"/>
      <c r="E175" s="73"/>
      <c r="F175" s="73"/>
      <c r="G175" s="73"/>
      <c r="I175" s="73"/>
      <c r="J175" s="73"/>
    </row>
    <row r="176" spans="3:10" x14ac:dyDescent="0.25">
      <c r="C176" s="96"/>
      <c r="D176" s="73"/>
      <c r="E176" s="73"/>
      <c r="F176" s="73"/>
      <c r="G176" s="73"/>
      <c r="I176" s="73"/>
      <c r="J176" s="73"/>
    </row>
    <row r="177" spans="3:10" x14ac:dyDescent="0.25">
      <c r="C177" s="96"/>
      <c r="D177" s="73"/>
      <c r="E177" s="73"/>
      <c r="F177" s="73"/>
      <c r="G177" s="73"/>
      <c r="I177" s="73"/>
      <c r="J177" s="73"/>
    </row>
    <row r="178" spans="3:10" x14ac:dyDescent="0.25">
      <c r="C178" s="96"/>
      <c r="D178" s="73"/>
      <c r="E178" s="73"/>
      <c r="F178" s="73"/>
      <c r="G178" s="73"/>
      <c r="I178" s="73"/>
      <c r="J178" s="73"/>
    </row>
    <row r="179" spans="3:10" x14ac:dyDescent="0.25">
      <c r="C179" s="96"/>
      <c r="D179" s="73"/>
      <c r="E179" s="73"/>
      <c r="F179" s="73"/>
      <c r="G179" s="73"/>
      <c r="I179" s="73"/>
      <c r="J179" s="73"/>
    </row>
    <row r="180" spans="3:10" x14ac:dyDescent="0.25">
      <c r="C180" s="96"/>
      <c r="D180" s="73"/>
      <c r="E180" s="73"/>
      <c r="F180" s="73"/>
      <c r="G180" s="73"/>
      <c r="I180" s="73"/>
      <c r="J180" s="73"/>
    </row>
    <row r="181" spans="3:10" x14ac:dyDescent="0.25">
      <c r="C181" s="96"/>
      <c r="D181" s="73"/>
      <c r="E181" s="73"/>
      <c r="F181" s="73"/>
      <c r="G181" s="73"/>
      <c r="I181" s="73"/>
      <c r="J181" s="73"/>
    </row>
    <row r="182" spans="3:10" x14ac:dyDescent="0.25">
      <c r="C182" s="96"/>
      <c r="D182" s="73"/>
      <c r="E182" s="73"/>
      <c r="F182" s="73"/>
      <c r="G182" s="73"/>
      <c r="I182" s="73"/>
      <c r="J182" s="73"/>
    </row>
    <row r="183" spans="3:10" x14ac:dyDescent="0.25">
      <c r="C183" s="96"/>
      <c r="D183" s="73"/>
      <c r="E183" s="73"/>
      <c r="F183" s="73"/>
      <c r="G183" s="73"/>
      <c r="I183" s="73"/>
      <c r="J183" s="73"/>
    </row>
    <row r="184" spans="3:10" x14ac:dyDescent="0.25">
      <c r="C184" s="96"/>
      <c r="D184" s="73"/>
      <c r="E184" s="73"/>
      <c r="F184" s="73"/>
      <c r="G184" s="73"/>
      <c r="I184" s="73"/>
      <c r="J184" s="73"/>
    </row>
    <row r="185" spans="3:10" x14ac:dyDescent="0.25">
      <c r="C185" s="96"/>
      <c r="D185" s="73"/>
      <c r="E185" s="73"/>
      <c r="F185" s="73"/>
      <c r="G185" s="73"/>
      <c r="I185" s="73"/>
      <c r="J185" s="73"/>
    </row>
    <row r="186" spans="3:10" x14ac:dyDescent="0.25">
      <c r="C186" s="96"/>
      <c r="D186" s="73"/>
      <c r="E186" s="73"/>
      <c r="F186" s="73"/>
      <c r="G186" s="73"/>
      <c r="I186" s="73"/>
      <c r="J186" s="73"/>
    </row>
    <row r="187" spans="3:10" x14ac:dyDescent="0.25">
      <c r="C187" s="96"/>
      <c r="D187" s="73"/>
      <c r="E187" s="73"/>
      <c r="F187" s="73"/>
      <c r="G187" s="73"/>
      <c r="I187" s="73"/>
      <c r="J187" s="73"/>
    </row>
    <row r="188" spans="3:10" x14ac:dyDescent="0.25">
      <c r="C188" s="96"/>
      <c r="D188" s="73"/>
      <c r="E188" s="73"/>
      <c r="F188" s="73"/>
      <c r="G188" s="73"/>
      <c r="I188" s="73"/>
      <c r="J188" s="73"/>
    </row>
    <row r="189" spans="3:10" x14ac:dyDescent="0.25">
      <c r="C189" s="96"/>
      <c r="D189" s="73"/>
      <c r="E189" s="73"/>
      <c r="F189" s="73"/>
      <c r="G189" s="73"/>
      <c r="I189" s="73"/>
      <c r="J189" s="73"/>
    </row>
    <row r="190" spans="3:10" x14ac:dyDescent="0.25">
      <c r="C190" s="96"/>
      <c r="D190" s="73"/>
      <c r="E190" s="73"/>
      <c r="F190" s="73"/>
      <c r="G190" s="73"/>
      <c r="I190" s="73"/>
      <c r="J190" s="73"/>
    </row>
    <row r="191" spans="3:10" x14ac:dyDescent="0.25">
      <c r="C191" s="96"/>
      <c r="D191" s="73"/>
      <c r="E191" s="73"/>
      <c r="F191" s="73"/>
      <c r="G191" s="73"/>
      <c r="I191" s="73"/>
      <c r="J191" s="73"/>
    </row>
    <row r="192" spans="3:10" x14ac:dyDescent="0.25">
      <c r="C192" s="96"/>
      <c r="D192" s="73"/>
      <c r="E192" s="73"/>
      <c r="F192" s="73"/>
      <c r="G192" s="73"/>
      <c r="I192" s="73"/>
      <c r="J192" s="73"/>
    </row>
    <row r="193" spans="3:10" x14ac:dyDescent="0.25">
      <c r="C193" s="96"/>
      <c r="D193" s="73"/>
      <c r="E193" s="73"/>
      <c r="F193" s="73"/>
      <c r="G193" s="73"/>
      <c r="I193" s="73"/>
      <c r="J193" s="73"/>
    </row>
    <row r="194" spans="3:10" x14ac:dyDescent="0.25">
      <c r="C194" s="96"/>
      <c r="D194" s="73"/>
      <c r="E194" s="73"/>
      <c r="F194" s="73"/>
      <c r="G194" s="73"/>
      <c r="I194" s="73"/>
      <c r="J194" s="73"/>
    </row>
    <row r="195" spans="3:10" x14ac:dyDescent="0.25">
      <c r="C195" s="96"/>
      <c r="D195" s="73"/>
      <c r="E195" s="73"/>
      <c r="F195" s="73"/>
      <c r="G195" s="73"/>
      <c r="I195" s="73"/>
      <c r="J195" s="73"/>
    </row>
    <row r="196" spans="3:10" x14ac:dyDescent="0.25">
      <c r="C196" s="96"/>
      <c r="D196" s="73"/>
      <c r="E196" s="73"/>
      <c r="F196" s="73"/>
      <c r="G196" s="73"/>
      <c r="I196" s="73"/>
      <c r="J196" s="73"/>
    </row>
    <row r="197" spans="3:10" x14ac:dyDescent="0.25">
      <c r="C197" s="96"/>
      <c r="D197" s="73"/>
      <c r="E197" s="73"/>
      <c r="F197" s="73"/>
      <c r="G197" s="73"/>
      <c r="I197" s="73"/>
      <c r="J197" s="73"/>
    </row>
    <row r="198" spans="3:10" x14ac:dyDescent="0.25">
      <c r="C198" s="96"/>
      <c r="D198" s="73"/>
      <c r="E198" s="73"/>
      <c r="F198" s="73"/>
      <c r="G198" s="73"/>
      <c r="I198" s="73"/>
      <c r="J198" s="73"/>
    </row>
    <row r="199" spans="3:10" x14ac:dyDescent="0.25">
      <c r="C199" s="96"/>
      <c r="D199" s="73"/>
      <c r="E199" s="73"/>
      <c r="F199" s="73"/>
      <c r="G199" s="73"/>
      <c r="I199" s="73"/>
      <c r="J199" s="73"/>
    </row>
    <row r="200" spans="3:10" x14ac:dyDescent="0.25">
      <c r="C200" s="96"/>
      <c r="D200" s="73"/>
      <c r="E200" s="73"/>
      <c r="F200" s="73"/>
      <c r="G200" s="73"/>
      <c r="I200" s="73"/>
      <c r="J200" s="73"/>
    </row>
    <row r="201" spans="3:10" x14ac:dyDescent="0.25">
      <c r="C201" s="96"/>
      <c r="D201" s="73"/>
      <c r="E201" s="73"/>
      <c r="F201" s="73"/>
      <c r="G201" s="73"/>
      <c r="I201" s="73"/>
      <c r="J201" s="73"/>
    </row>
    <row r="202" spans="3:10" x14ac:dyDescent="0.25">
      <c r="C202" s="96"/>
      <c r="D202" s="73"/>
      <c r="E202" s="73"/>
      <c r="F202" s="73"/>
      <c r="G202" s="73"/>
      <c r="I202" s="73"/>
      <c r="J202" s="73"/>
    </row>
    <row r="203" spans="3:10" x14ac:dyDescent="0.25">
      <c r="C203" s="96"/>
      <c r="D203" s="73"/>
      <c r="E203" s="73"/>
      <c r="F203" s="73"/>
      <c r="G203" s="73"/>
      <c r="I203" s="73"/>
      <c r="J203" s="73"/>
    </row>
    <row r="204" spans="3:10" x14ac:dyDescent="0.25">
      <c r="C204" s="96"/>
      <c r="D204" s="73"/>
      <c r="E204" s="73"/>
      <c r="F204" s="73"/>
      <c r="G204" s="73"/>
      <c r="I204" s="73"/>
      <c r="J204" s="73"/>
    </row>
    <row r="205" spans="3:10" x14ac:dyDescent="0.25">
      <c r="C205" s="96"/>
      <c r="D205" s="73"/>
      <c r="E205" s="73"/>
      <c r="F205" s="73"/>
      <c r="G205" s="73"/>
      <c r="I205" s="73"/>
      <c r="J205" s="73"/>
    </row>
    <row r="206" spans="3:10" x14ac:dyDescent="0.25">
      <c r="C206" s="96"/>
      <c r="D206" s="73"/>
      <c r="E206" s="73"/>
      <c r="F206" s="73"/>
      <c r="G206" s="73"/>
      <c r="I206" s="73"/>
      <c r="J206" s="73"/>
    </row>
    <row r="207" spans="3:10" x14ac:dyDescent="0.25">
      <c r="C207" s="96"/>
      <c r="D207" s="73"/>
      <c r="E207" s="73"/>
      <c r="F207" s="73"/>
      <c r="G207" s="73"/>
      <c r="I207" s="73"/>
      <c r="J207" s="73"/>
    </row>
    <row r="208" spans="3:10" x14ac:dyDescent="0.25">
      <c r="C208" s="96"/>
      <c r="D208" s="73"/>
      <c r="E208" s="73"/>
      <c r="F208" s="73"/>
      <c r="G208" s="73"/>
      <c r="I208" s="73"/>
      <c r="J208" s="73"/>
    </row>
    <row r="209" spans="3:10" x14ac:dyDescent="0.25">
      <c r="C209" s="96"/>
      <c r="D209" s="73"/>
      <c r="E209" s="73"/>
      <c r="F209" s="73"/>
      <c r="G209" s="73"/>
      <c r="I209" s="73"/>
      <c r="J209" s="73"/>
    </row>
    <row r="210" spans="3:10" x14ac:dyDescent="0.25">
      <c r="C210" s="96"/>
      <c r="D210" s="73"/>
      <c r="E210" s="73"/>
      <c r="F210" s="73"/>
      <c r="G210" s="73"/>
      <c r="I210" s="73"/>
      <c r="J210" s="73"/>
    </row>
    <row r="211" spans="3:10" x14ac:dyDescent="0.25">
      <c r="C211" s="96"/>
      <c r="D211" s="73"/>
      <c r="E211" s="73"/>
      <c r="F211" s="73"/>
      <c r="G211" s="73"/>
      <c r="I211" s="73"/>
      <c r="J211" s="73"/>
    </row>
    <row r="212" spans="3:10" x14ac:dyDescent="0.25">
      <c r="C212" s="96"/>
      <c r="D212" s="73"/>
      <c r="E212" s="73"/>
      <c r="F212" s="73"/>
      <c r="G212" s="73"/>
      <c r="I212" s="73"/>
      <c r="J212" s="73"/>
    </row>
    <row r="213" spans="3:10" x14ac:dyDescent="0.25">
      <c r="C213" s="96"/>
      <c r="D213" s="73"/>
      <c r="E213" s="73"/>
      <c r="F213" s="73"/>
      <c r="G213" s="73"/>
      <c r="I213" s="73"/>
      <c r="J213" s="73"/>
    </row>
    <row r="214" spans="3:10" x14ac:dyDescent="0.25">
      <c r="C214" s="96"/>
      <c r="D214" s="73"/>
      <c r="E214" s="73"/>
      <c r="F214" s="73"/>
      <c r="G214" s="73"/>
      <c r="I214" s="73"/>
      <c r="J214" s="73"/>
    </row>
    <row r="215" spans="3:10" x14ac:dyDescent="0.25">
      <c r="C215" s="96"/>
      <c r="D215" s="73"/>
      <c r="E215" s="73"/>
      <c r="F215" s="73"/>
      <c r="G215" s="73"/>
      <c r="I215" s="73"/>
      <c r="J215" s="73"/>
    </row>
    <row r="216" spans="3:10" x14ac:dyDescent="0.25">
      <c r="C216" s="96"/>
      <c r="D216" s="73"/>
      <c r="E216" s="73"/>
      <c r="F216" s="73"/>
      <c r="G216" s="73"/>
      <c r="I216" s="73"/>
      <c r="J216" s="73"/>
    </row>
    <row r="217" spans="3:10" x14ac:dyDescent="0.25">
      <c r="C217" s="96"/>
      <c r="D217" s="73"/>
      <c r="E217" s="73"/>
      <c r="F217" s="73"/>
      <c r="G217" s="73"/>
      <c r="I217" s="73"/>
      <c r="J217" s="73"/>
    </row>
    <row r="218" spans="3:10" x14ac:dyDescent="0.25">
      <c r="C218" s="96"/>
      <c r="D218" s="73"/>
      <c r="E218" s="73"/>
      <c r="F218" s="73"/>
      <c r="G218" s="73"/>
      <c r="I218" s="73"/>
      <c r="J218" s="73"/>
    </row>
    <row r="219" spans="3:10" x14ac:dyDescent="0.25">
      <c r="C219" s="96"/>
      <c r="D219" s="73"/>
      <c r="E219" s="73"/>
      <c r="F219" s="73"/>
      <c r="G219" s="73"/>
      <c r="I219" s="73"/>
      <c r="J219" s="73"/>
    </row>
    <row r="220" spans="3:10" x14ac:dyDescent="0.25">
      <c r="C220" s="96"/>
      <c r="D220" s="73"/>
      <c r="E220" s="73"/>
      <c r="F220" s="73"/>
      <c r="G220" s="73"/>
      <c r="I220" s="73"/>
      <c r="J220" s="73"/>
    </row>
    <row r="221" spans="3:10" x14ac:dyDescent="0.25">
      <c r="C221" s="96"/>
      <c r="D221" s="73"/>
      <c r="E221" s="73"/>
      <c r="F221" s="73"/>
      <c r="G221" s="73"/>
      <c r="I221" s="73"/>
      <c r="J221" s="73"/>
    </row>
    <row r="222" spans="3:10" x14ac:dyDescent="0.25">
      <c r="C222" s="96"/>
      <c r="D222" s="73"/>
      <c r="E222" s="73"/>
      <c r="F222" s="73"/>
      <c r="G222" s="73"/>
      <c r="I222" s="73"/>
      <c r="J222" s="73"/>
    </row>
    <row r="223" spans="3:10" x14ac:dyDescent="0.25">
      <c r="C223" s="96"/>
      <c r="D223" s="73"/>
      <c r="E223" s="73"/>
      <c r="F223" s="73"/>
      <c r="G223" s="73"/>
      <c r="I223" s="73"/>
      <c r="J223" s="73"/>
    </row>
    <row r="224" spans="3:10" x14ac:dyDescent="0.25">
      <c r="C224" s="96"/>
      <c r="D224" s="73"/>
      <c r="E224" s="73"/>
      <c r="F224" s="73"/>
      <c r="G224" s="73"/>
      <c r="I224" s="73"/>
      <c r="J224" s="73"/>
    </row>
    <row r="225" spans="3:10" x14ac:dyDescent="0.25">
      <c r="C225" s="96"/>
      <c r="D225" s="73"/>
      <c r="E225" s="73"/>
      <c r="F225" s="73"/>
      <c r="G225" s="73"/>
      <c r="I225" s="73"/>
      <c r="J225" s="73"/>
    </row>
    <row r="226" spans="3:10" x14ac:dyDescent="0.25">
      <c r="C226" s="96"/>
      <c r="D226" s="73"/>
      <c r="E226" s="73"/>
      <c r="F226" s="73"/>
      <c r="G226" s="73"/>
      <c r="I226" s="73"/>
      <c r="J226" s="73"/>
    </row>
    <row r="227" spans="3:10" x14ac:dyDescent="0.25">
      <c r="C227" s="96"/>
      <c r="D227" s="73"/>
      <c r="E227" s="73"/>
      <c r="F227" s="73"/>
      <c r="G227" s="73"/>
      <c r="I227" s="73"/>
      <c r="J227" s="73"/>
    </row>
    <row r="228" spans="3:10" x14ac:dyDescent="0.25">
      <c r="C228" s="96"/>
      <c r="D228" s="73"/>
      <c r="E228" s="73"/>
      <c r="F228" s="73"/>
      <c r="G228" s="73"/>
      <c r="I228" s="73"/>
      <c r="J228" s="73"/>
    </row>
    <row r="229" spans="3:10" x14ac:dyDescent="0.25">
      <c r="C229" s="96"/>
      <c r="D229" s="73"/>
      <c r="E229" s="73"/>
      <c r="F229" s="73"/>
      <c r="G229" s="73"/>
      <c r="I229" s="73"/>
      <c r="J229" s="73"/>
    </row>
    <row r="230" spans="3:10" x14ac:dyDescent="0.25">
      <c r="C230" s="96"/>
      <c r="D230" s="73"/>
      <c r="E230" s="73"/>
      <c r="F230" s="73"/>
      <c r="G230" s="73"/>
      <c r="I230" s="73"/>
      <c r="J230" s="73"/>
    </row>
    <row r="231" spans="3:10" x14ac:dyDescent="0.25">
      <c r="C231" s="96"/>
      <c r="D231" s="73"/>
      <c r="E231" s="73"/>
      <c r="F231" s="73"/>
      <c r="G231" s="73"/>
      <c r="I231" s="73"/>
      <c r="J231" s="73"/>
    </row>
    <row r="232" spans="3:10" x14ac:dyDescent="0.25">
      <c r="C232" s="96"/>
      <c r="D232" s="73"/>
      <c r="E232" s="73"/>
      <c r="F232" s="73"/>
      <c r="G232" s="73"/>
      <c r="I232" s="73"/>
      <c r="J232" s="73"/>
    </row>
    <row r="233" spans="3:10" x14ac:dyDescent="0.25">
      <c r="C233" s="96"/>
      <c r="D233" s="73"/>
      <c r="E233" s="73"/>
      <c r="F233" s="73"/>
      <c r="G233" s="73"/>
      <c r="I233" s="73"/>
      <c r="J233" s="73"/>
    </row>
    <row r="234" spans="3:10" x14ac:dyDescent="0.25">
      <c r="C234" s="96"/>
      <c r="D234" s="73"/>
      <c r="E234" s="73"/>
      <c r="F234" s="73"/>
      <c r="G234" s="73"/>
      <c r="I234" s="73"/>
      <c r="J234" s="73"/>
    </row>
    <row r="235" spans="3:10" x14ac:dyDescent="0.25">
      <c r="C235" s="96"/>
      <c r="D235" s="73"/>
      <c r="E235" s="73"/>
      <c r="F235" s="73"/>
      <c r="G235" s="73"/>
      <c r="I235" s="73"/>
      <c r="J235" s="73"/>
    </row>
    <row r="236" spans="3:10" x14ac:dyDescent="0.25">
      <c r="C236" s="96"/>
      <c r="D236" s="73"/>
      <c r="E236" s="73"/>
      <c r="F236" s="73"/>
      <c r="G236" s="73"/>
      <c r="I236" s="73"/>
      <c r="J236" s="73"/>
    </row>
    <row r="237" spans="3:10" x14ac:dyDescent="0.25">
      <c r="C237" s="96"/>
      <c r="D237" s="73"/>
      <c r="E237" s="73"/>
      <c r="F237" s="73"/>
      <c r="G237" s="73"/>
      <c r="I237" s="73"/>
      <c r="J237" s="73"/>
    </row>
    <row r="238" spans="3:10" x14ac:dyDescent="0.25">
      <c r="C238" s="96"/>
      <c r="D238" s="73"/>
      <c r="E238" s="73"/>
      <c r="F238" s="73"/>
      <c r="G238" s="73"/>
      <c r="I238" s="73"/>
      <c r="J238" s="73"/>
    </row>
    <row r="239" spans="3:10" x14ac:dyDescent="0.25">
      <c r="C239" s="96"/>
      <c r="D239" s="73"/>
      <c r="E239" s="73"/>
      <c r="F239" s="73"/>
      <c r="G239" s="73"/>
      <c r="I239" s="73"/>
      <c r="J239" s="73"/>
    </row>
    <row r="240" spans="3:10" x14ac:dyDescent="0.25">
      <c r="C240" s="96"/>
      <c r="D240" s="73"/>
      <c r="E240" s="73"/>
      <c r="F240" s="73"/>
      <c r="G240" s="73"/>
      <c r="I240" s="73"/>
      <c r="J240" s="73"/>
    </row>
    <row r="241" spans="3:10" x14ac:dyDescent="0.25">
      <c r="C241" s="96"/>
      <c r="D241" s="73"/>
      <c r="E241" s="73"/>
      <c r="F241" s="73"/>
      <c r="G241" s="73"/>
      <c r="I241" s="73"/>
      <c r="J241" s="73"/>
    </row>
    <row r="242" spans="3:10" x14ac:dyDescent="0.25">
      <c r="C242" s="96"/>
      <c r="D242" s="73"/>
      <c r="E242" s="73"/>
      <c r="F242" s="73"/>
      <c r="G242" s="73"/>
      <c r="I242" s="73"/>
      <c r="J242" s="73"/>
    </row>
    <row r="243" spans="3:10" x14ac:dyDescent="0.25">
      <c r="C243" s="96"/>
      <c r="D243" s="73"/>
      <c r="E243" s="73"/>
      <c r="F243" s="73"/>
      <c r="G243" s="73"/>
      <c r="I243" s="73"/>
      <c r="J243" s="73"/>
    </row>
    <row r="244" spans="3:10" x14ac:dyDescent="0.25">
      <c r="C244" s="96"/>
      <c r="D244" s="73"/>
      <c r="E244" s="73"/>
      <c r="F244" s="73"/>
      <c r="G244" s="73"/>
      <c r="I244" s="73"/>
      <c r="J244" s="73"/>
    </row>
    <row r="245" spans="3:10" x14ac:dyDescent="0.25">
      <c r="C245" s="96"/>
      <c r="D245" s="73"/>
      <c r="E245" s="73"/>
      <c r="F245" s="73"/>
      <c r="G245" s="73"/>
      <c r="I245" s="73"/>
      <c r="J245" s="73"/>
    </row>
    <row r="246" spans="3:10" x14ac:dyDescent="0.25">
      <c r="C246" s="96"/>
      <c r="D246" s="73"/>
      <c r="E246" s="73"/>
      <c r="F246" s="73"/>
      <c r="G246" s="73"/>
      <c r="I246" s="73"/>
      <c r="J246" s="73"/>
    </row>
    <row r="247" spans="3:10" x14ac:dyDescent="0.25">
      <c r="C247" s="96"/>
      <c r="D247" s="73"/>
      <c r="E247" s="73"/>
      <c r="F247" s="73"/>
      <c r="G247" s="73"/>
      <c r="I247" s="73"/>
      <c r="J247" s="73"/>
    </row>
    <row r="248" spans="3:10" x14ac:dyDescent="0.25">
      <c r="C248" s="96"/>
      <c r="D248" s="73"/>
      <c r="E248" s="73"/>
      <c r="F248" s="73"/>
      <c r="G248" s="73"/>
      <c r="I248" s="73"/>
      <c r="J248" s="73"/>
    </row>
    <row r="249" spans="3:10" x14ac:dyDescent="0.25">
      <c r="C249" s="96"/>
      <c r="D249" s="73"/>
      <c r="E249" s="73"/>
      <c r="F249" s="73"/>
      <c r="G249" s="73"/>
      <c r="I249" s="73"/>
      <c r="J249" s="73"/>
    </row>
    <row r="250" spans="3:10" x14ac:dyDescent="0.25">
      <c r="C250" s="96"/>
      <c r="D250" s="73"/>
      <c r="E250" s="73"/>
      <c r="F250" s="73"/>
      <c r="G250" s="73"/>
      <c r="I250" s="73"/>
      <c r="J250" s="73"/>
    </row>
    <row r="251" spans="3:10" x14ac:dyDescent="0.25">
      <c r="C251" s="96"/>
      <c r="D251" s="73"/>
      <c r="E251" s="73"/>
      <c r="F251" s="73"/>
      <c r="G251" s="73"/>
      <c r="I251" s="73"/>
      <c r="J251" s="73"/>
    </row>
    <row r="252" spans="3:10" x14ac:dyDescent="0.25">
      <c r="C252" s="96"/>
      <c r="D252" s="73"/>
      <c r="E252" s="73"/>
      <c r="F252" s="73"/>
      <c r="G252" s="73"/>
      <c r="I252" s="73"/>
      <c r="J252" s="73"/>
    </row>
    <row r="253" spans="3:10" x14ac:dyDescent="0.25">
      <c r="C253" s="96"/>
      <c r="D253" s="73"/>
      <c r="E253" s="73"/>
      <c r="F253" s="73"/>
      <c r="G253" s="73"/>
      <c r="I253" s="73"/>
      <c r="J253" s="73"/>
    </row>
    <row r="254" spans="3:10" x14ac:dyDescent="0.25">
      <c r="C254" s="96"/>
      <c r="D254" s="73"/>
      <c r="E254" s="73"/>
      <c r="F254" s="73"/>
      <c r="G254" s="73"/>
      <c r="I254" s="73"/>
      <c r="J254" s="73"/>
    </row>
    <row r="255" spans="3:10" x14ac:dyDescent="0.25">
      <c r="C255" s="96"/>
      <c r="D255" s="73"/>
      <c r="E255" s="73"/>
      <c r="F255" s="73"/>
      <c r="G255" s="73"/>
      <c r="I255" s="73"/>
      <c r="J255" s="73"/>
    </row>
    <row r="256" spans="3:10" x14ac:dyDescent="0.25">
      <c r="C256" s="96"/>
      <c r="D256" s="73"/>
      <c r="E256" s="73"/>
      <c r="F256" s="73"/>
      <c r="G256" s="73"/>
      <c r="I256" s="73"/>
      <c r="J256" s="73"/>
    </row>
    <row r="257" spans="3:10" x14ac:dyDescent="0.25">
      <c r="C257" s="96"/>
      <c r="D257" s="73"/>
      <c r="E257" s="73"/>
      <c r="F257" s="73"/>
      <c r="G257" s="73"/>
      <c r="I257" s="73"/>
      <c r="J257" s="73"/>
    </row>
    <row r="258" spans="3:10" x14ac:dyDescent="0.25">
      <c r="C258" s="96"/>
      <c r="D258" s="73"/>
      <c r="E258" s="73"/>
      <c r="F258" s="73"/>
      <c r="G258" s="73"/>
      <c r="I258" s="73"/>
      <c r="J258" s="73"/>
    </row>
    <row r="259" spans="3:10" x14ac:dyDescent="0.25">
      <c r="C259" s="96"/>
      <c r="D259" s="73"/>
      <c r="E259" s="73"/>
      <c r="F259" s="73"/>
      <c r="G259" s="73"/>
      <c r="I259" s="73"/>
      <c r="J259" s="73"/>
    </row>
    <row r="260" spans="3:10" x14ac:dyDescent="0.25">
      <c r="C260" s="96"/>
      <c r="D260" s="73"/>
      <c r="E260" s="73"/>
      <c r="F260" s="73"/>
      <c r="G260" s="73"/>
      <c r="I260" s="73"/>
      <c r="J260" s="73"/>
    </row>
    <row r="261" spans="3:10" x14ac:dyDescent="0.25">
      <c r="C261" s="96"/>
      <c r="D261" s="73"/>
      <c r="E261" s="73"/>
      <c r="F261" s="73"/>
      <c r="G261" s="73"/>
      <c r="I261" s="73"/>
      <c r="J261" s="73"/>
    </row>
    <row r="262" spans="3:10" x14ac:dyDescent="0.25">
      <c r="C262" s="96"/>
      <c r="D262" s="73"/>
      <c r="E262" s="73"/>
      <c r="F262" s="73"/>
      <c r="G262" s="73"/>
      <c r="I262" s="73"/>
      <c r="J262" s="73"/>
    </row>
    <row r="263" spans="3:10" x14ac:dyDescent="0.25">
      <c r="C263" s="96"/>
      <c r="D263" s="73"/>
      <c r="E263" s="73"/>
      <c r="F263" s="73"/>
      <c r="G263" s="73"/>
      <c r="I263" s="73"/>
      <c r="J263" s="73"/>
    </row>
    <row r="264" spans="3:10" x14ac:dyDescent="0.25">
      <c r="C264" s="96"/>
      <c r="D264" s="73"/>
      <c r="E264" s="73"/>
      <c r="F264" s="73"/>
      <c r="G264" s="73"/>
      <c r="I264" s="73"/>
      <c r="J264" s="73"/>
    </row>
    <row r="265" spans="3:10" x14ac:dyDescent="0.25">
      <c r="C265" s="96"/>
      <c r="D265" s="73"/>
      <c r="E265" s="73"/>
      <c r="F265" s="73"/>
      <c r="G265" s="73"/>
      <c r="I265" s="73"/>
      <c r="J265" s="73"/>
    </row>
    <row r="266" spans="3:10" x14ac:dyDescent="0.25">
      <c r="C266" s="96"/>
      <c r="D266" s="73"/>
      <c r="E266" s="73"/>
      <c r="F266" s="73"/>
      <c r="G266" s="73"/>
      <c r="I266" s="73"/>
      <c r="J266" s="73"/>
    </row>
    <row r="267" spans="3:10" x14ac:dyDescent="0.25">
      <c r="C267" s="96"/>
      <c r="D267" s="73"/>
      <c r="E267" s="73"/>
      <c r="F267" s="73"/>
      <c r="G267" s="73"/>
      <c r="I267" s="73"/>
      <c r="J267" s="73"/>
    </row>
    <row r="268" spans="3:10" x14ac:dyDescent="0.25">
      <c r="C268" s="96"/>
      <c r="D268" s="73"/>
      <c r="E268" s="73"/>
      <c r="F268" s="73"/>
      <c r="G268" s="73"/>
      <c r="I268" s="73"/>
      <c r="J268" s="73"/>
    </row>
    <row r="269" spans="3:10" x14ac:dyDescent="0.25">
      <c r="C269" s="96"/>
      <c r="D269" s="73"/>
      <c r="E269" s="73"/>
      <c r="F269" s="73"/>
      <c r="G269" s="73"/>
      <c r="I269" s="73"/>
      <c r="J269" s="73"/>
    </row>
    <row r="270" spans="3:10" x14ac:dyDescent="0.25">
      <c r="C270" s="96"/>
      <c r="D270" s="73"/>
      <c r="E270" s="73"/>
      <c r="F270" s="73"/>
      <c r="G270" s="73"/>
      <c r="I270" s="73"/>
      <c r="J270" s="73"/>
    </row>
    <row r="271" spans="3:10" x14ac:dyDescent="0.25">
      <c r="C271" s="96"/>
      <c r="D271" s="73"/>
      <c r="E271" s="73"/>
      <c r="F271" s="73"/>
      <c r="G271" s="73"/>
      <c r="I271" s="73"/>
      <c r="J271" s="73"/>
    </row>
    <row r="272" spans="3:10" x14ac:dyDescent="0.25">
      <c r="C272" s="73"/>
      <c r="D272" s="73"/>
      <c r="E272" s="73"/>
      <c r="F272" s="73"/>
      <c r="G272" s="73"/>
    </row>
    <row r="273" spans="3:7" x14ac:dyDescent="0.25">
      <c r="C273" s="73"/>
      <c r="D273" s="73"/>
      <c r="E273" s="73"/>
      <c r="F273" s="73"/>
      <c r="G273" s="73"/>
    </row>
  </sheetData>
  <mergeCells count="1">
    <mergeCell ref="H7:O1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3"/>
  <sheetViews>
    <sheetView workbookViewId="0">
      <selection activeCell="B1" sqref="B1:P1048576"/>
    </sheetView>
  </sheetViews>
  <sheetFormatPr defaultRowHeight="5.25" x14ac:dyDescent="0.15"/>
  <cols>
    <col min="1" max="1" width="8.85546875" style="106" customWidth="1"/>
    <col min="2" max="16" width="8.85546875" style="106" hidden="1" customWidth="1"/>
    <col min="17" max="17" width="8.85546875" style="106" customWidth="1"/>
    <col min="18" max="16384" width="9.140625" style="106"/>
  </cols>
  <sheetData>
    <row r="1" spans="1:15" x14ac:dyDescent="0.15">
      <c r="C1" s="156" t="s">
        <v>80</v>
      </c>
    </row>
    <row r="3" spans="1:15" x14ac:dyDescent="0.15">
      <c r="D3" s="157"/>
    </row>
    <row r="4" spans="1:15" x14ac:dyDescent="0.15">
      <c r="A4" s="106" t="s">
        <v>50</v>
      </c>
      <c r="B4" s="106" t="s">
        <v>97</v>
      </c>
      <c r="D4" s="157"/>
    </row>
    <row r="5" spans="1:15" x14ac:dyDescent="0.15">
      <c r="A5" s="106">
        <f>SUM(A7:A499)</f>
        <v>10</v>
      </c>
      <c r="B5" s="106">
        <f>SUM(B7:B272)</f>
        <v>0</v>
      </c>
      <c r="C5" s="106" t="s">
        <v>81</v>
      </c>
      <c r="D5" s="158">
        <f>COUNT(C23:C273)</f>
        <v>251</v>
      </c>
      <c r="H5" s="139" t="s">
        <v>5</v>
      </c>
    </row>
    <row r="6" spans="1:15" x14ac:dyDescent="0.15">
      <c r="C6" s="106" t="s">
        <v>82</v>
      </c>
      <c r="D6" s="106">
        <f>D$5-1</f>
        <v>250</v>
      </c>
    </row>
    <row r="7" spans="1:15" x14ac:dyDescent="0.15">
      <c r="A7" s="106">
        <v>0.5</v>
      </c>
      <c r="B7" s="106">
        <f>IF(D7-'SV and Value-at-Risk'!B7=0,0.5,0)</f>
        <v>0</v>
      </c>
      <c r="C7" s="106" t="s">
        <v>83</v>
      </c>
      <c r="D7" s="159">
        <f>SUM($F23:$F272)/(D$6)</f>
        <v>-1.7042897025681574E-3</v>
      </c>
      <c r="H7" s="160"/>
      <c r="I7" s="161"/>
      <c r="J7" s="161"/>
      <c r="K7" s="161"/>
      <c r="L7" s="161"/>
      <c r="M7" s="161"/>
      <c r="N7" s="161"/>
      <c r="O7" s="162"/>
    </row>
    <row r="8" spans="1:15" x14ac:dyDescent="0.15">
      <c r="A8" s="106">
        <v>0.5</v>
      </c>
      <c r="B8" s="106">
        <f>IF(D8-'SV and Value-at-Risk'!B8=0,0.5,0)</f>
        <v>0</v>
      </c>
      <c r="C8" s="106" t="s">
        <v>84</v>
      </c>
      <c r="D8" s="159">
        <f>SUM($G17:$G272)/(D$6-1)</f>
        <v>1.5976783728010539E-3</v>
      </c>
      <c r="H8" s="163"/>
      <c r="I8" s="164"/>
      <c r="J8" s="164"/>
      <c r="K8" s="164"/>
      <c r="L8" s="164"/>
      <c r="M8" s="164"/>
      <c r="N8" s="164"/>
      <c r="O8" s="165"/>
    </row>
    <row r="9" spans="1:15" x14ac:dyDescent="0.15">
      <c r="A9" s="106">
        <v>0.5</v>
      </c>
      <c r="B9" s="106">
        <f>IF(D9-'SV and Value-at-Risk'!B9=0,0.5,0)</f>
        <v>0</v>
      </c>
      <c r="C9" s="106" t="s">
        <v>85</v>
      </c>
      <c r="D9" s="159">
        <f>STDEV($F23:$F272)</f>
        <v>3.997096912511696E-2</v>
      </c>
      <c r="H9" s="163"/>
      <c r="I9" s="164"/>
      <c r="J9" s="164"/>
      <c r="K9" s="164"/>
      <c r="L9" s="164"/>
      <c r="M9" s="164"/>
      <c r="N9" s="164"/>
      <c r="O9" s="165"/>
    </row>
    <row r="10" spans="1:15" x14ac:dyDescent="0.15">
      <c r="A10" s="106">
        <v>1.5</v>
      </c>
      <c r="B10" s="106">
        <f>IF(D10-'SV and Value-at-Risk'!B10=0,1.5,0)</f>
        <v>0</v>
      </c>
      <c r="C10" s="106" t="s">
        <v>86</v>
      </c>
      <c r="D10" s="166">
        <f>D$9*SQRT(250)</f>
        <v>0.63199651359818698</v>
      </c>
      <c r="H10" s="163"/>
      <c r="I10" s="164"/>
      <c r="J10" s="164"/>
      <c r="K10" s="164"/>
      <c r="L10" s="164"/>
      <c r="M10" s="164"/>
      <c r="N10" s="164"/>
      <c r="O10" s="165"/>
    </row>
    <row r="11" spans="1:15" x14ac:dyDescent="0.15">
      <c r="H11" s="163"/>
      <c r="I11" s="164"/>
      <c r="J11" s="164"/>
      <c r="K11" s="164"/>
      <c r="L11" s="164"/>
      <c r="M11" s="164"/>
      <c r="N11" s="164"/>
      <c r="O11" s="165"/>
    </row>
    <row r="12" spans="1:15" x14ac:dyDescent="0.15">
      <c r="A12" s="167">
        <v>2</v>
      </c>
      <c r="H12" s="168"/>
      <c r="I12" s="169"/>
      <c r="J12" s="169"/>
      <c r="K12" s="169"/>
      <c r="L12" s="169"/>
      <c r="M12" s="169"/>
      <c r="N12" s="169"/>
      <c r="O12" s="170"/>
    </row>
    <row r="13" spans="1:15" x14ac:dyDescent="0.15">
      <c r="A13" s="106">
        <v>0.5</v>
      </c>
      <c r="B13" s="106">
        <f>IF(D13-'SV and Value-at-Risk'!B13=0,0.5,0)</f>
        <v>0</v>
      </c>
      <c r="C13" s="106" t="s">
        <v>96</v>
      </c>
      <c r="D13" s="171">
        <f>COUNT(J23:J272)</f>
        <v>250</v>
      </c>
    </row>
    <row r="14" spans="1:15" x14ac:dyDescent="0.15">
      <c r="E14" s="106" t="s">
        <v>76</v>
      </c>
    </row>
    <row r="15" spans="1:15" x14ac:dyDescent="0.15">
      <c r="A15" s="106">
        <v>1</v>
      </c>
      <c r="B15" s="106">
        <f>IF(D15-'SV and Value-at-Risk'!B15=0,1,0)</f>
        <v>0</v>
      </c>
      <c r="C15" s="172">
        <v>0.95</v>
      </c>
      <c r="D15" s="171">
        <f>(1-C15)*$D$13</f>
        <v>12.500000000000011</v>
      </c>
      <c r="E15" s="173">
        <f>J35</f>
        <v>-6.3630928345566037E-2</v>
      </c>
    </row>
    <row r="16" spans="1:15" x14ac:dyDescent="0.15">
      <c r="A16" s="106">
        <v>1</v>
      </c>
      <c r="B16" s="106">
        <f>IF(D16-'SV and Value-at-Risk'!B16=0,1,0)</f>
        <v>0</v>
      </c>
      <c r="C16" s="166">
        <v>0.97499999999999998</v>
      </c>
      <c r="D16" s="171">
        <f t="shared" ref="D16:D17" si="0">(1-C16)*$D$13</f>
        <v>6.2500000000000053</v>
      </c>
      <c r="E16" s="171">
        <f>J28</f>
        <v>-8.6253514126527861E-2</v>
      </c>
    </row>
    <row r="17" spans="1:14" x14ac:dyDescent="0.15">
      <c r="A17" s="106">
        <v>1</v>
      </c>
      <c r="B17" s="106">
        <f>IF(D17-'SV and Value-at-Risk'!B17=0,1,0)</f>
        <v>0</v>
      </c>
      <c r="C17" s="172">
        <v>0.99</v>
      </c>
      <c r="D17" s="174">
        <f t="shared" si="0"/>
        <v>2.5000000000000022</v>
      </c>
      <c r="E17" s="171">
        <f>J25</f>
        <v>-9.9452961389095623E-2</v>
      </c>
    </row>
    <row r="21" spans="1:14" x14ac:dyDescent="0.15">
      <c r="C21" s="175" t="s">
        <v>87</v>
      </c>
      <c r="D21" s="175" t="s">
        <v>88</v>
      </c>
      <c r="E21" s="175" t="s">
        <v>89</v>
      </c>
      <c r="F21" s="175" t="s">
        <v>90</v>
      </c>
      <c r="G21" s="175" t="s">
        <v>91</v>
      </c>
    </row>
    <row r="22" spans="1:14" x14ac:dyDescent="0.15">
      <c r="C22" s="176"/>
      <c r="D22" s="177" t="s">
        <v>92</v>
      </c>
      <c r="E22" s="177" t="s">
        <v>93</v>
      </c>
      <c r="F22" s="177" t="s">
        <v>94</v>
      </c>
      <c r="G22" s="177" t="s">
        <v>95</v>
      </c>
    </row>
    <row r="23" spans="1:14" x14ac:dyDescent="0.15">
      <c r="A23" s="106">
        <v>0.5</v>
      </c>
      <c r="B23" s="106">
        <f>IF(L23=0,0.5,0)</f>
        <v>0</v>
      </c>
      <c r="C23" s="178">
        <f>'Data Set-FMA00E'!A34</f>
        <v>44123</v>
      </c>
      <c r="D23" s="179">
        <f>'Data Set-FMA00E'!B34</f>
        <v>272.8</v>
      </c>
      <c r="E23" s="171">
        <f>D23/D24</f>
        <v>1.0412213740458016</v>
      </c>
      <c r="F23" s="171">
        <f>LN(E23)</f>
        <v>4.0394422208210268E-2</v>
      </c>
      <c r="G23" s="171">
        <f>(F23-$D$7)^2</f>
        <v>1.772301544546717E-3</v>
      </c>
      <c r="I23" s="171">
        <v>1</v>
      </c>
      <c r="J23" s="171">
        <v>-0.11998178421200842</v>
      </c>
      <c r="L23" s="180">
        <f>SUM(D23:D273)-SUM('SV and Value-at-Risk'!E23:E273)</f>
        <v>73143.200000000041</v>
      </c>
      <c r="M23" s="180">
        <f>SUM(E23:E272)-SUM('SV and Value-at-Risk'!F23:F272)</f>
        <v>249.77440803898992</v>
      </c>
      <c r="N23" s="180">
        <f>SUM(F23:F272)-SUM('SV and Value-at-Risk'!G23:G272)</f>
        <v>-0.42607242564203934</v>
      </c>
    </row>
    <row r="24" spans="1:14" x14ac:dyDescent="0.15">
      <c r="A24" s="106">
        <v>0.5</v>
      </c>
      <c r="B24" s="106">
        <f>IF(M23=0,0.5,0)</f>
        <v>0</v>
      </c>
      <c r="C24" s="178">
        <f>'Data Set-FMA00E'!A35</f>
        <v>44121</v>
      </c>
      <c r="D24" s="179">
        <f>'Data Set-FMA00E'!B35</f>
        <v>262</v>
      </c>
      <c r="E24" s="171">
        <f t="shared" ref="E24:E87" si="1">D24/D25</f>
        <v>1.0100231303006939</v>
      </c>
      <c r="F24" s="171">
        <f t="shared" ref="F24:F87" si="2">LN(E24)</f>
        <v>9.9732318787533417E-3</v>
      </c>
      <c r="G24" s="171">
        <f t="shared" ref="G24:G87" si="3">(F24-$D$7)^2</f>
        <v>1.3636451028222938E-4</v>
      </c>
      <c r="I24" s="171">
        <v>2</v>
      </c>
      <c r="J24" s="171">
        <v>-0.1135834948382583</v>
      </c>
    </row>
    <row r="25" spans="1:14" x14ac:dyDescent="0.15">
      <c r="A25" s="106">
        <v>0.5</v>
      </c>
      <c r="B25" s="106">
        <f>IF(N23=0,0.5,0)</f>
        <v>0</v>
      </c>
      <c r="C25" s="178">
        <f>'Data Set-FMA00E'!A36</f>
        <v>44120</v>
      </c>
      <c r="D25" s="179">
        <f>'Data Set-FMA00E'!B36</f>
        <v>259.39999999999998</v>
      </c>
      <c r="E25" s="171">
        <f t="shared" si="1"/>
        <v>0.99692544196771715</v>
      </c>
      <c r="F25" s="171">
        <f t="shared" si="2"/>
        <v>-3.0792941960613813E-3</v>
      </c>
      <c r="G25" s="171">
        <f t="shared" si="3"/>
        <v>1.8906373571265574E-6</v>
      </c>
      <c r="I25" s="171">
        <v>3</v>
      </c>
      <c r="J25" s="171">
        <v>-9.9452961389095623E-2</v>
      </c>
    </row>
    <row r="26" spans="1:14" x14ac:dyDescent="0.15">
      <c r="C26" s="178">
        <f>'Data Set-FMA00E'!A37</f>
        <v>44117</v>
      </c>
      <c r="D26" s="179">
        <f>'Data Set-FMA00E'!B37</f>
        <v>260.2</v>
      </c>
      <c r="E26" s="171">
        <f t="shared" si="1"/>
        <v>0.99312977099236632</v>
      </c>
      <c r="F26" s="171">
        <f t="shared" si="2"/>
        <v>-6.8939376826920428E-3</v>
      </c>
      <c r="G26" s="171">
        <f t="shared" si="3"/>
        <v>2.6932446157603923E-5</v>
      </c>
      <c r="I26" s="171">
        <v>4</v>
      </c>
      <c r="J26" s="171">
        <v>-8.7798291762404848E-2</v>
      </c>
    </row>
    <row r="27" spans="1:14" x14ac:dyDescent="0.15">
      <c r="C27" s="178">
        <f>'Data Set-FMA00E'!A38</f>
        <v>44116</v>
      </c>
      <c r="D27" s="179">
        <f>'Data Set-FMA00E'!B38</f>
        <v>262</v>
      </c>
      <c r="E27" s="171">
        <f t="shared" si="1"/>
        <v>0.98127340823970033</v>
      </c>
      <c r="F27" s="171">
        <f t="shared" si="2"/>
        <v>-1.8904154639152723E-2</v>
      </c>
      <c r="G27" s="171">
        <f t="shared" si="3"/>
        <v>2.9583535383675117E-4</v>
      </c>
      <c r="I27" s="171">
        <v>5</v>
      </c>
      <c r="J27" s="171">
        <v>-8.6962528590626476E-2</v>
      </c>
    </row>
    <row r="28" spans="1:14" x14ac:dyDescent="0.15">
      <c r="C28" s="178">
        <f>'Data Set-FMA00E'!A39</f>
        <v>44114</v>
      </c>
      <c r="D28" s="179">
        <f>'Data Set-FMA00E'!B39</f>
        <v>267</v>
      </c>
      <c r="E28" s="171">
        <f t="shared" si="1"/>
        <v>0.9933035714285714</v>
      </c>
      <c r="F28" s="171">
        <f t="shared" si="2"/>
        <v>-6.7189502487449808E-3</v>
      </c>
      <c r="G28" s="171">
        <f t="shared" si="3"/>
        <v>2.5146820393382435E-5</v>
      </c>
      <c r="I28" s="171">
        <v>6</v>
      </c>
      <c r="J28" s="171">
        <v>-8.6253514126527861E-2</v>
      </c>
    </row>
    <row r="29" spans="1:14" x14ac:dyDescent="0.15">
      <c r="C29" s="178">
        <f>'Data Set-FMA00E'!A40</f>
        <v>44113</v>
      </c>
      <c r="D29" s="179">
        <f>'Data Set-FMA00E'!B40</f>
        <v>268.8</v>
      </c>
      <c r="E29" s="171">
        <f t="shared" si="1"/>
        <v>1.0128108515448382</v>
      </c>
      <c r="F29" s="171">
        <f t="shared" si="2"/>
        <v>1.2729486750887547E-2</v>
      </c>
      <c r="G29" s="171">
        <f t="shared" si="3"/>
        <v>2.0833390270833232E-4</v>
      </c>
      <c r="I29" s="171">
        <v>7</v>
      </c>
      <c r="J29" s="171">
        <v>-8.4853162488750258E-2</v>
      </c>
    </row>
    <row r="30" spans="1:14" x14ac:dyDescent="0.15">
      <c r="C30" s="178">
        <f>'Data Set-FMA00E'!A41</f>
        <v>44110</v>
      </c>
      <c r="D30" s="179">
        <f>'Data Set-FMA00E'!B41</f>
        <v>265.39999999999998</v>
      </c>
      <c r="E30" s="171">
        <f t="shared" si="1"/>
        <v>1.0207692307692307</v>
      </c>
      <c r="F30" s="171">
        <f t="shared" si="2"/>
        <v>2.0556490882579291E-2</v>
      </c>
      <c r="G30" s="171">
        <f t="shared" si="3"/>
        <v>4.9554235226007763E-4</v>
      </c>
      <c r="I30" s="171">
        <v>8</v>
      </c>
      <c r="J30" s="171">
        <v>-8.4785117941371238E-2</v>
      </c>
    </row>
    <row r="31" spans="1:14" x14ac:dyDescent="0.15">
      <c r="C31" s="178">
        <f>'Data Set-FMA00E'!A42</f>
        <v>44109</v>
      </c>
      <c r="D31" s="179">
        <f>'Data Set-FMA00E'!B42</f>
        <v>260</v>
      </c>
      <c r="E31" s="171">
        <f t="shared" si="1"/>
        <v>0.98335854765506814</v>
      </c>
      <c r="F31" s="171">
        <f t="shared" si="2"/>
        <v>-1.6781476962003432E-2</v>
      </c>
      <c r="G31" s="171">
        <f t="shared" si="3"/>
        <v>2.2732157565607736E-4</v>
      </c>
      <c r="I31" s="171">
        <v>9</v>
      </c>
      <c r="J31" s="171">
        <v>-7.7640388988342676E-2</v>
      </c>
    </row>
    <row r="32" spans="1:14" x14ac:dyDescent="0.15">
      <c r="C32" s="178">
        <f>'Data Set-FMA00E'!A43</f>
        <v>44108</v>
      </c>
      <c r="D32" s="179">
        <f>'Data Set-FMA00E'!B43</f>
        <v>264.39999999999998</v>
      </c>
      <c r="E32" s="171">
        <f t="shared" si="1"/>
        <v>0.96778916544655924</v>
      </c>
      <c r="F32" s="171">
        <f t="shared" si="2"/>
        <v>-3.2741019719103835E-2</v>
      </c>
      <c r="G32" s="171">
        <f t="shared" si="3"/>
        <v>9.6327861011932673E-4</v>
      </c>
      <c r="I32" s="171">
        <v>10</v>
      </c>
      <c r="J32" s="171">
        <v>-6.9120089857455685E-2</v>
      </c>
    </row>
    <row r="33" spans="3:10" x14ac:dyDescent="0.15">
      <c r="C33" s="178">
        <f>'Data Set-FMA00E'!A44</f>
        <v>44107</v>
      </c>
      <c r="D33" s="179">
        <f>'Data Set-FMA00E'!B44</f>
        <v>273.2</v>
      </c>
      <c r="E33" s="171">
        <f t="shared" si="1"/>
        <v>0.99708029197080283</v>
      </c>
      <c r="F33" s="171">
        <f t="shared" si="2"/>
        <v>-2.923978691435312E-3</v>
      </c>
      <c r="G33" s="171">
        <f t="shared" si="3"/>
        <v>1.4876412295637821E-6</v>
      </c>
      <c r="I33" s="171">
        <v>11</v>
      </c>
      <c r="J33" s="171">
        <v>-6.7044502628997041E-2</v>
      </c>
    </row>
    <row r="34" spans="3:10" x14ac:dyDescent="0.15">
      <c r="C34" s="178">
        <f>'Data Set-FMA00E'!A45</f>
        <v>44106</v>
      </c>
      <c r="D34" s="179">
        <f>'Data Set-FMA00E'!B45</f>
        <v>274</v>
      </c>
      <c r="E34" s="171">
        <f t="shared" si="1"/>
        <v>1.0223880597014925</v>
      </c>
      <c r="F34" s="171">
        <f t="shared" si="2"/>
        <v>2.2141125877213501E-2</v>
      </c>
      <c r="G34" s="171">
        <f t="shared" si="3"/>
        <v>5.6860384417249383E-4</v>
      </c>
      <c r="I34" s="171">
        <v>12</v>
      </c>
      <c r="J34" s="171">
        <v>-6.4842981483963044E-2</v>
      </c>
    </row>
    <row r="35" spans="3:10" x14ac:dyDescent="0.15">
      <c r="C35" s="178">
        <f>'Data Set-FMA00E'!A46</f>
        <v>44103</v>
      </c>
      <c r="D35" s="179">
        <f>'Data Set-FMA00E'!B46</f>
        <v>268</v>
      </c>
      <c r="E35" s="171">
        <f t="shared" si="1"/>
        <v>0.94968107725017725</v>
      </c>
      <c r="F35" s="171">
        <f t="shared" si="2"/>
        <v>-5.1629058907856872E-2</v>
      </c>
      <c r="G35" s="171">
        <f t="shared" si="3"/>
        <v>2.4924825802013447E-3</v>
      </c>
      <c r="I35" s="171">
        <v>13</v>
      </c>
      <c r="J35" s="171">
        <v>-6.3630928345566037E-2</v>
      </c>
    </row>
    <row r="36" spans="3:10" x14ac:dyDescent="0.15">
      <c r="C36" s="178">
        <f>'Data Set-FMA00E'!A47</f>
        <v>44102</v>
      </c>
      <c r="D36" s="179">
        <f>'Data Set-FMA00E'!B47</f>
        <v>282.2</v>
      </c>
      <c r="E36" s="171">
        <f t="shared" si="1"/>
        <v>1.0187725631768954</v>
      </c>
      <c r="F36" s="171">
        <f t="shared" si="2"/>
        <v>1.8598533231375173E-2</v>
      </c>
      <c r="G36" s="171">
        <f t="shared" si="3"/>
        <v>4.1220461908705527E-4</v>
      </c>
      <c r="I36" s="171">
        <v>14</v>
      </c>
      <c r="J36" s="171">
        <v>-5.9574400123148102E-2</v>
      </c>
    </row>
    <row r="37" spans="3:10" x14ac:dyDescent="0.15">
      <c r="C37" s="178">
        <f>'Data Set-FMA00E'!A48</f>
        <v>44101</v>
      </c>
      <c r="D37" s="179">
        <f>'Data Set-FMA00E'!B48</f>
        <v>277</v>
      </c>
      <c r="E37" s="171">
        <f t="shared" si="1"/>
        <v>0.99425699928212485</v>
      </c>
      <c r="F37" s="171">
        <f t="shared" si="2"/>
        <v>-5.7595551583668834E-3</v>
      </c>
      <c r="G37" s="171">
        <f t="shared" si="3"/>
        <v>1.6445177916994447E-5</v>
      </c>
      <c r="I37" s="171">
        <v>15</v>
      </c>
      <c r="J37" s="171">
        <v>-5.5797290703393253E-2</v>
      </c>
    </row>
    <row r="38" spans="3:10" x14ac:dyDescent="0.15">
      <c r="C38" s="178">
        <f>'Data Set-FMA00E'!A49</f>
        <v>44100</v>
      </c>
      <c r="D38" s="179">
        <f>'Data Set-FMA00E'!B49</f>
        <v>278.60000000000002</v>
      </c>
      <c r="E38" s="171">
        <f t="shared" si="1"/>
        <v>1.031851851851852</v>
      </c>
      <c r="F38" s="171">
        <f t="shared" si="2"/>
        <v>3.1355102347330729E-2</v>
      </c>
      <c r="G38" s="171">
        <f t="shared" si="3"/>
        <v>1.0929234027089174E-3</v>
      </c>
      <c r="I38" s="171">
        <v>16</v>
      </c>
      <c r="J38" s="171">
        <v>-5.4311989353739841E-2</v>
      </c>
    </row>
    <row r="39" spans="3:10" x14ac:dyDescent="0.15">
      <c r="C39" s="178">
        <f>'Data Set-FMA00E'!A50</f>
        <v>44099</v>
      </c>
      <c r="D39" s="179">
        <f>'Data Set-FMA00E'!B50</f>
        <v>270</v>
      </c>
      <c r="E39" s="171">
        <f t="shared" si="1"/>
        <v>0.95204513399153734</v>
      </c>
      <c r="F39" s="171">
        <f t="shared" si="2"/>
        <v>-4.9142835659597713E-2</v>
      </c>
      <c r="G39" s="171">
        <f t="shared" si="3"/>
        <v>2.2504156425172056E-3</v>
      </c>
      <c r="I39" s="171">
        <v>17</v>
      </c>
      <c r="J39" s="171">
        <v>-5.1629058907856989E-2</v>
      </c>
    </row>
    <row r="40" spans="3:10" x14ac:dyDescent="0.15">
      <c r="C40" s="178">
        <f>'Data Set-FMA00E'!A51</f>
        <v>44096</v>
      </c>
      <c r="D40" s="179">
        <f>'Data Set-FMA00E'!B51</f>
        <v>283.60000000000002</v>
      </c>
      <c r="E40" s="171">
        <f t="shared" si="1"/>
        <v>1.0049610205527995</v>
      </c>
      <c r="F40" s="171">
        <f t="shared" si="2"/>
        <v>4.9487552392588272E-3</v>
      </c>
      <c r="G40" s="171">
        <f t="shared" si="3"/>
        <v>4.4263006997969627E-5</v>
      </c>
      <c r="I40" s="171">
        <v>18</v>
      </c>
      <c r="J40" s="171">
        <v>-5.1469335229480349E-2</v>
      </c>
    </row>
    <row r="41" spans="3:10" x14ac:dyDescent="0.15">
      <c r="C41" s="178">
        <f>'Data Set-FMA00E'!A52</f>
        <v>44095</v>
      </c>
      <c r="D41" s="179">
        <f>'Data Set-FMA00E'!B52</f>
        <v>282.2</v>
      </c>
      <c r="E41" s="171">
        <f t="shared" si="1"/>
        <v>0.97782397782397767</v>
      </c>
      <c r="F41" s="171">
        <f t="shared" si="2"/>
        <v>-2.242560692105702E-2</v>
      </c>
      <c r="G41" s="171">
        <f t="shared" si="3"/>
        <v>4.29372987269243E-4</v>
      </c>
      <c r="I41" s="171">
        <v>19</v>
      </c>
      <c r="J41" s="171">
        <v>-5.0329810355024852E-2</v>
      </c>
    </row>
    <row r="42" spans="3:10" x14ac:dyDescent="0.15">
      <c r="C42" s="178">
        <f>'Data Set-FMA00E'!A53</f>
        <v>44094</v>
      </c>
      <c r="D42" s="179">
        <f>'Data Set-FMA00E'!B53</f>
        <v>288.60000000000002</v>
      </c>
      <c r="E42" s="171">
        <f t="shared" si="1"/>
        <v>0.99380165289256217</v>
      </c>
      <c r="F42" s="171">
        <f t="shared" si="2"/>
        <v>-6.2176366108703382E-3</v>
      </c>
      <c r="G42" s="171">
        <f t="shared" si="3"/>
        <v>2.0370300314680852E-5</v>
      </c>
      <c r="I42" s="171">
        <v>20</v>
      </c>
      <c r="J42" s="171">
        <v>-4.9313313540505603E-2</v>
      </c>
    </row>
    <row r="43" spans="3:10" x14ac:dyDescent="0.15">
      <c r="C43" s="178">
        <f>'Data Set-FMA00E'!A54</f>
        <v>44093</v>
      </c>
      <c r="D43" s="179">
        <f>'Data Set-FMA00E'!B54</f>
        <v>290.39999999999998</v>
      </c>
      <c r="E43" s="171">
        <f t="shared" si="1"/>
        <v>0.96414342629482064</v>
      </c>
      <c r="F43" s="171">
        <f t="shared" si="2"/>
        <v>-3.651521297509757E-2</v>
      </c>
      <c r="G43" s="171">
        <f t="shared" si="3"/>
        <v>1.21180037908593E-3</v>
      </c>
      <c r="I43" s="171">
        <v>21</v>
      </c>
      <c r="J43" s="171">
        <v>-4.9142835659597713E-2</v>
      </c>
    </row>
    <row r="44" spans="3:10" x14ac:dyDescent="0.15">
      <c r="C44" s="178">
        <f>'Data Set-FMA00E'!A55</f>
        <v>44092</v>
      </c>
      <c r="D44" s="179">
        <f>'Data Set-FMA00E'!B55</f>
        <v>301.2</v>
      </c>
      <c r="E44" s="171">
        <f t="shared" si="1"/>
        <v>1.0093833780160859</v>
      </c>
      <c r="F44" s="171">
        <f t="shared" si="2"/>
        <v>9.3396275961328424E-3</v>
      </c>
      <c r="G44" s="171">
        <f t="shared" si="3"/>
        <v>1.2196810930054719E-4</v>
      </c>
      <c r="I44" s="171">
        <v>22</v>
      </c>
      <c r="J44" s="171">
        <v>-4.8211627850142477E-2</v>
      </c>
    </row>
    <row r="45" spans="3:10" x14ac:dyDescent="0.15">
      <c r="C45" s="178">
        <f>'Data Set-FMA00E'!A56</f>
        <v>44089</v>
      </c>
      <c r="D45" s="179">
        <f>'Data Set-FMA00E'!B56</f>
        <v>298.39999999999998</v>
      </c>
      <c r="E45" s="171">
        <f t="shared" si="1"/>
        <v>1.0060687795010113</v>
      </c>
      <c r="F45" s="171">
        <f t="shared" si="2"/>
        <v>6.0504386257738598E-3</v>
      </c>
      <c r="G45" s="171">
        <f t="shared" si="3"/>
        <v>6.0135811446390183E-5</v>
      </c>
      <c r="I45" s="171">
        <v>23</v>
      </c>
      <c r="J45" s="171">
        <v>-4.7983618094046082E-2</v>
      </c>
    </row>
    <row r="46" spans="3:10" x14ac:dyDescent="0.15">
      <c r="C46" s="178">
        <f>'Data Set-FMA00E'!A57</f>
        <v>44087</v>
      </c>
      <c r="D46" s="179">
        <f>'Data Set-FMA00E'!B57</f>
        <v>296.60000000000002</v>
      </c>
      <c r="E46" s="171">
        <f t="shared" si="1"/>
        <v>1.0262975778546715</v>
      </c>
      <c r="F46" s="171">
        <f t="shared" si="2"/>
        <v>2.5957741591399738E-2</v>
      </c>
      <c r="G46" s="171">
        <f t="shared" si="3"/>
        <v>7.6518797530845918E-4</v>
      </c>
      <c r="I46" s="171">
        <v>24</v>
      </c>
      <c r="J46" s="171">
        <v>-4.7728356599342721E-2</v>
      </c>
    </row>
    <row r="47" spans="3:10" x14ac:dyDescent="0.15">
      <c r="C47" s="178">
        <f>'Data Set-FMA00E'!A58</f>
        <v>44086</v>
      </c>
      <c r="D47" s="179">
        <f>'Data Set-FMA00E'!B58</f>
        <v>289</v>
      </c>
      <c r="E47" s="171">
        <f t="shared" si="1"/>
        <v>0.97044996642041637</v>
      </c>
      <c r="F47" s="171">
        <f t="shared" si="2"/>
        <v>-2.999543213747647E-2</v>
      </c>
      <c r="G47" s="171">
        <f t="shared" si="3"/>
        <v>8.0038874027226988E-4</v>
      </c>
      <c r="I47" s="171">
        <v>25</v>
      </c>
      <c r="J47" s="171">
        <v>-4.5599297409685179E-2</v>
      </c>
    </row>
    <row r="48" spans="3:10" x14ac:dyDescent="0.15">
      <c r="C48" s="178">
        <f>'Data Set-FMA00E'!A59</f>
        <v>44085</v>
      </c>
      <c r="D48" s="179">
        <f>'Data Set-FMA00E'!B59</f>
        <v>297.8</v>
      </c>
      <c r="E48" s="171">
        <f t="shared" si="1"/>
        <v>1</v>
      </c>
      <c r="F48" s="171">
        <f t="shared" si="2"/>
        <v>0</v>
      </c>
      <c r="G48" s="171">
        <f t="shared" si="3"/>
        <v>2.9046033902798583E-6</v>
      </c>
      <c r="I48" s="171">
        <v>26</v>
      </c>
      <c r="J48" s="171">
        <v>-4.5590161438761094E-2</v>
      </c>
    </row>
    <row r="49" spans="3:10" x14ac:dyDescent="0.15">
      <c r="C49" s="178">
        <f>'Data Set-FMA00E'!A60</f>
        <v>44082</v>
      </c>
      <c r="D49" s="179">
        <f>'Data Set-FMA00E'!B60</f>
        <v>297.8</v>
      </c>
      <c r="E49" s="171">
        <f t="shared" si="1"/>
        <v>0.97703412073490814</v>
      </c>
      <c r="F49" s="171">
        <f t="shared" si="2"/>
        <v>-2.3233703562582593E-2</v>
      </c>
      <c r="G49" s="171">
        <f t="shared" si="3"/>
        <v>4.6351566115578166E-4</v>
      </c>
      <c r="I49" s="171">
        <v>27</v>
      </c>
      <c r="J49" s="171">
        <v>-4.532627071576642E-2</v>
      </c>
    </row>
    <row r="50" spans="3:10" x14ac:dyDescent="0.15">
      <c r="C50" s="178">
        <f>'Data Set-FMA00E'!A61</f>
        <v>44081</v>
      </c>
      <c r="D50" s="179">
        <f>'Data Set-FMA00E'!B61</f>
        <v>304.8</v>
      </c>
      <c r="E50" s="171">
        <f t="shared" si="1"/>
        <v>1.0598052851182198</v>
      </c>
      <c r="F50" s="171">
        <f t="shared" si="2"/>
        <v>5.808519796559964E-2</v>
      </c>
      <c r="G50" s="171">
        <f t="shared" si="3"/>
        <v>3.5747828356219886E-3</v>
      </c>
      <c r="I50" s="171">
        <v>28</v>
      </c>
      <c r="J50" s="171">
        <v>-4.471487815317942E-2</v>
      </c>
    </row>
    <row r="51" spans="3:10" x14ac:dyDescent="0.15">
      <c r="C51" s="178">
        <f>'Data Set-FMA00E'!A62</f>
        <v>44080</v>
      </c>
      <c r="D51" s="179">
        <f>'Data Set-FMA00E'!B62</f>
        <v>287.60000000000002</v>
      </c>
      <c r="E51" s="171">
        <f t="shared" si="1"/>
        <v>1.0527086383601758</v>
      </c>
      <c r="F51" s="171">
        <f t="shared" si="2"/>
        <v>5.1366498150256734E-2</v>
      </c>
      <c r="G51" s="171">
        <f t="shared" si="3"/>
        <v>2.8165085233195458E-3</v>
      </c>
      <c r="I51" s="171">
        <v>29</v>
      </c>
      <c r="J51" s="171">
        <v>-4.4354780334670774E-2</v>
      </c>
    </row>
    <row r="52" spans="3:10" x14ac:dyDescent="0.15">
      <c r="C52" s="178">
        <f>'Data Set-FMA00E'!A63</f>
        <v>44079</v>
      </c>
      <c r="D52" s="179">
        <f>'Data Set-FMA00E'!B63</f>
        <v>273.2</v>
      </c>
      <c r="E52" s="171">
        <f t="shared" si="1"/>
        <v>0.98202731847591662</v>
      </c>
      <c r="F52" s="171">
        <f t="shared" si="2"/>
        <v>-1.8136151792707521E-2</v>
      </c>
      <c r="G52" s="171">
        <f t="shared" si="3"/>
        <v>2.7000609174935918E-4</v>
      </c>
      <c r="I52" s="171">
        <v>30</v>
      </c>
      <c r="J52" s="171">
        <v>-4.4000329262437472E-2</v>
      </c>
    </row>
    <row r="53" spans="3:10" x14ac:dyDescent="0.15">
      <c r="C53" s="178">
        <f>'Data Set-FMA00E'!A64</f>
        <v>44078</v>
      </c>
      <c r="D53" s="179">
        <f>'Data Set-FMA00E'!B64</f>
        <v>278.2</v>
      </c>
      <c r="E53" s="171">
        <f t="shared" si="1"/>
        <v>0.98792613636363624</v>
      </c>
      <c r="F53" s="171">
        <f t="shared" si="2"/>
        <v>-1.2147344794544924E-2</v>
      </c>
      <c r="G53" s="171">
        <f t="shared" si="3"/>
        <v>1.0905739965406186E-4</v>
      </c>
      <c r="I53" s="171">
        <v>31</v>
      </c>
      <c r="J53" s="171">
        <v>-4.3963123421115941E-2</v>
      </c>
    </row>
    <row r="54" spans="3:10" x14ac:dyDescent="0.15">
      <c r="C54" s="178">
        <f>'Data Set-FMA00E'!A65</f>
        <v>44075</v>
      </c>
      <c r="D54" s="179">
        <f>'Data Set-FMA00E'!B65</f>
        <v>281.60000000000002</v>
      </c>
      <c r="E54" s="171">
        <f t="shared" si="1"/>
        <v>1.0057142857142858</v>
      </c>
      <c r="F54" s="171">
        <f t="shared" si="2"/>
        <v>5.6980211146377959E-3</v>
      </c>
      <c r="G54" s="171">
        <f t="shared" si="3"/>
        <v>5.4794205434524275E-5</v>
      </c>
      <c r="I54" s="171">
        <v>32</v>
      </c>
      <c r="J54" s="171">
        <v>-4.3616846889211573E-2</v>
      </c>
    </row>
    <row r="55" spans="3:10" x14ac:dyDescent="0.15">
      <c r="C55" s="178">
        <f>'Data Set-FMA00E'!A66</f>
        <v>44074</v>
      </c>
      <c r="D55" s="179">
        <f>'Data Set-FMA00E'!B66</f>
        <v>280</v>
      </c>
      <c r="E55" s="171">
        <f t="shared" si="1"/>
        <v>1.0432190760059614</v>
      </c>
      <c r="F55" s="171">
        <f t="shared" si="2"/>
        <v>4.2311198071723045E-2</v>
      </c>
      <c r="G55" s="171">
        <f t="shared" si="3"/>
        <v>1.937363164008778E-3</v>
      </c>
      <c r="I55" s="171">
        <v>33</v>
      </c>
      <c r="J55" s="171">
        <v>-4.2813365905180624E-2</v>
      </c>
    </row>
    <row r="56" spans="3:10" x14ac:dyDescent="0.15">
      <c r="C56" s="178">
        <f>'Data Set-FMA00E'!A67</f>
        <v>44073</v>
      </c>
      <c r="D56" s="179">
        <f>'Data Set-FMA00E'!B67</f>
        <v>268.39999999999998</v>
      </c>
      <c r="E56" s="171">
        <f t="shared" si="1"/>
        <v>1.0427350427350428</v>
      </c>
      <c r="F56" s="171">
        <f t="shared" si="2"/>
        <v>4.1847109935500504E-2</v>
      </c>
      <c r="G56" s="171">
        <f t="shared" si="3"/>
        <v>1.8967244104347669E-3</v>
      </c>
      <c r="I56" s="171">
        <v>34</v>
      </c>
      <c r="J56" s="171">
        <v>-4.1331418881755934E-2</v>
      </c>
    </row>
    <row r="57" spans="3:10" x14ac:dyDescent="0.15">
      <c r="C57" s="178">
        <f>'Data Set-FMA00E'!A68</f>
        <v>44072</v>
      </c>
      <c r="D57" s="179">
        <f>'Data Set-FMA00E'!B68</f>
        <v>257.39999999999998</v>
      </c>
      <c r="E57" s="171">
        <f t="shared" si="1"/>
        <v>1.0583881578947367</v>
      </c>
      <c r="F57" s="171">
        <f t="shared" si="2"/>
        <v>5.6747145070014236E-2</v>
      </c>
      <c r="G57" s="171">
        <f t="shared" si="3"/>
        <v>3.4165702269734538E-3</v>
      </c>
      <c r="I57" s="171">
        <v>35</v>
      </c>
      <c r="J57" s="171">
        <v>-4.0998190450585108E-2</v>
      </c>
    </row>
    <row r="58" spans="3:10" x14ac:dyDescent="0.15">
      <c r="C58" s="178">
        <f>'Data Set-FMA00E'!A69</f>
        <v>44071</v>
      </c>
      <c r="D58" s="179">
        <f>'Data Set-FMA00E'!B69</f>
        <v>243.2</v>
      </c>
      <c r="E58" s="171">
        <f t="shared" si="1"/>
        <v>0.96815286624203822</v>
      </c>
      <c r="F58" s="171">
        <f t="shared" si="2"/>
        <v>-3.236528450203166E-2</v>
      </c>
      <c r="G58" s="171">
        <f t="shared" si="3"/>
        <v>9.4009660209272796E-4</v>
      </c>
      <c r="I58" s="171">
        <v>36</v>
      </c>
      <c r="J58" s="171">
        <v>-4.0821994520255166E-2</v>
      </c>
    </row>
    <row r="59" spans="3:10" x14ac:dyDescent="0.15">
      <c r="C59" s="178">
        <f>'Data Set-FMA00E'!A70</f>
        <v>44068</v>
      </c>
      <c r="D59" s="179">
        <f>'Data Set-FMA00E'!B70</f>
        <v>251.2</v>
      </c>
      <c r="E59" s="171">
        <f t="shared" si="1"/>
        <v>1.0170040485829959</v>
      </c>
      <c r="F59" s="171">
        <f t="shared" si="2"/>
        <v>1.6861097966066333E-2</v>
      </c>
      <c r="G59" s="171">
        <f t="shared" si="3"/>
        <v>3.4467361928668561E-4</v>
      </c>
      <c r="I59" s="171">
        <v>37</v>
      </c>
      <c r="J59" s="171">
        <v>-4.0430309430056051E-2</v>
      </c>
    </row>
    <row r="60" spans="3:10" x14ac:dyDescent="0.15">
      <c r="C60" s="178">
        <f>'Data Set-FMA00E'!A71</f>
        <v>44067</v>
      </c>
      <c r="D60" s="179">
        <f>'Data Set-FMA00E'!B71</f>
        <v>247</v>
      </c>
      <c r="E60" s="171">
        <f t="shared" si="1"/>
        <v>0.95293209876543217</v>
      </c>
      <c r="F60" s="171">
        <f t="shared" si="2"/>
        <v>-4.8211627850142359E-2</v>
      </c>
      <c r="G60" s="171">
        <f t="shared" si="3"/>
        <v>2.1629325015728109E-3</v>
      </c>
      <c r="I60" s="171">
        <v>38</v>
      </c>
      <c r="J60" s="171">
        <v>-3.9839917348270845E-2</v>
      </c>
    </row>
    <row r="61" spans="3:10" x14ac:dyDescent="0.15">
      <c r="C61" s="178">
        <f>'Data Set-FMA00E'!A72</f>
        <v>44066</v>
      </c>
      <c r="D61" s="179">
        <f>'Data Set-FMA00E'!B72</f>
        <v>259.2</v>
      </c>
      <c r="E61" s="171">
        <f t="shared" si="1"/>
        <v>1.0212765957446808</v>
      </c>
      <c r="F61" s="171">
        <f t="shared" si="2"/>
        <v>2.1053409197832263E-2</v>
      </c>
      <c r="G61" s="171">
        <f t="shared" si="3"/>
        <v>5.1791285924128656E-4</v>
      </c>
      <c r="I61" s="171">
        <v>39</v>
      </c>
      <c r="J61" s="171">
        <v>-3.9614993770220021E-2</v>
      </c>
    </row>
    <row r="62" spans="3:10" x14ac:dyDescent="0.15">
      <c r="C62" s="178">
        <f>'Data Set-FMA00E'!A73</f>
        <v>44065</v>
      </c>
      <c r="D62" s="179">
        <f>'Data Set-FMA00E'!B73</f>
        <v>253.8</v>
      </c>
      <c r="E62" s="171">
        <f t="shared" si="1"/>
        <v>1.0308692120227458</v>
      </c>
      <c r="F62" s="171">
        <f t="shared" si="2"/>
        <v>3.0402341529934252E-2</v>
      </c>
      <c r="G62" s="171">
        <f t="shared" si="3"/>
        <v>1.0308357690998991E-3</v>
      </c>
      <c r="I62" s="171">
        <v>40</v>
      </c>
      <c r="J62" s="171">
        <v>-3.9542637679393693E-2</v>
      </c>
    </row>
    <row r="63" spans="3:10" x14ac:dyDescent="0.15">
      <c r="C63" s="178">
        <f>'Data Set-FMA00E'!A74</f>
        <v>44064</v>
      </c>
      <c r="D63" s="179">
        <f>'Data Set-FMA00E'!B74</f>
        <v>246.2</v>
      </c>
      <c r="E63" s="171">
        <f t="shared" si="1"/>
        <v>1.0602928509905254</v>
      </c>
      <c r="F63" s="171">
        <f t="shared" si="2"/>
        <v>5.8545144486561999E-2</v>
      </c>
      <c r="G63" s="171">
        <f t="shared" si="3"/>
        <v>3.6299943201103255E-3</v>
      </c>
      <c r="I63" s="171">
        <v>41</v>
      </c>
      <c r="J63" s="171">
        <v>-3.8407178299668263E-2</v>
      </c>
    </row>
    <row r="64" spans="3:10" x14ac:dyDescent="0.15">
      <c r="C64" s="178">
        <f>'Data Set-FMA00E'!A75</f>
        <v>44061</v>
      </c>
      <c r="D64" s="179">
        <f>'Data Set-FMA00E'!B75</f>
        <v>232.2</v>
      </c>
      <c r="E64" s="171">
        <f t="shared" si="1"/>
        <v>1.0384615384615385</v>
      </c>
      <c r="F64" s="171">
        <f t="shared" si="2"/>
        <v>3.7740327982847113E-2</v>
      </c>
      <c r="G64" s="171">
        <f t="shared" si="3"/>
        <v>1.5558778643485749E-3</v>
      </c>
      <c r="I64" s="171">
        <v>42</v>
      </c>
      <c r="J64" s="171">
        <v>-3.8344906307893403E-2</v>
      </c>
    </row>
    <row r="65" spans="3:10" x14ac:dyDescent="0.15">
      <c r="C65" s="178">
        <f>'Data Set-FMA00E'!A76</f>
        <v>44060</v>
      </c>
      <c r="D65" s="179">
        <f>'Data Set-FMA00E'!B76</f>
        <v>223.6</v>
      </c>
      <c r="E65" s="171">
        <f t="shared" si="1"/>
        <v>1.0247479376718607</v>
      </c>
      <c r="F65" s="171">
        <f t="shared" si="2"/>
        <v>2.4446667881973649E-2</v>
      </c>
      <c r="G65" s="171">
        <f t="shared" si="3"/>
        <v>6.8387258258850465E-4</v>
      </c>
      <c r="I65" s="171">
        <v>43</v>
      </c>
      <c r="J65" s="171">
        <v>-3.8326803866175062E-2</v>
      </c>
    </row>
    <row r="66" spans="3:10" x14ac:dyDescent="0.15">
      <c r="C66" s="178">
        <f>'Data Set-FMA00E'!A77</f>
        <v>44059</v>
      </c>
      <c r="D66" s="179">
        <f>'Data Set-FMA00E'!B77</f>
        <v>218.2</v>
      </c>
      <c r="E66" s="171">
        <f t="shared" si="1"/>
        <v>1.0292452830188679</v>
      </c>
      <c r="F66" s="171">
        <f t="shared" si="2"/>
        <v>2.8825798726957931E-2</v>
      </c>
      <c r="G66" s="171">
        <f t="shared" si="3"/>
        <v>9.3208629951468274E-4</v>
      </c>
      <c r="I66" s="171">
        <v>44</v>
      </c>
      <c r="J66" s="171">
        <v>-3.8027395589239364E-2</v>
      </c>
    </row>
    <row r="67" spans="3:10" x14ac:dyDescent="0.15">
      <c r="C67" s="178">
        <f>'Data Set-FMA00E'!A78</f>
        <v>44058</v>
      </c>
      <c r="D67" s="179">
        <f>'Data Set-FMA00E'!B78</f>
        <v>212</v>
      </c>
      <c r="E67" s="171">
        <f t="shared" si="1"/>
        <v>0.97247706422018354</v>
      </c>
      <c r="F67" s="171">
        <f t="shared" si="2"/>
        <v>-2.7908788117076502E-2</v>
      </c>
      <c r="G67" s="171">
        <f t="shared" si="3"/>
        <v>6.8667573715597036E-4</v>
      </c>
      <c r="I67" s="171">
        <v>45</v>
      </c>
      <c r="J67" s="171">
        <v>-3.7681066967688477E-2</v>
      </c>
    </row>
    <row r="68" spans="3:10" x14ac:dyDescent="0.15">
      <c r="C68" s="178">
        <f>'Data Set-FMA00E'!A79</f>
        <v>44057</v>
      </c>
      <c r="D68" s="179">
        <f>'Data Set-FMA00E'!B79</f>
        <v>218</v>
      </c>
      <c r="E68" s="171">
        <f t="shared" si="1"/>
        <v>0.92529711375212231</v>
      </c>
      <c r="F68" s="171">
        <f t="shared" si="2"/>
        <v>-7.7640388988342551E-2</v>
      </c>
      <c r="G68" s="171">
        <f t="shared" si="3"/>
        <v>5.7662911747389869E-3</v>
      </c>
      <c r="I68" s="171">
        <v>46</v>
      </c>
      <c r="J68" s="171">
        <v>-3.7345639358851553E-2</v>
      </c>
    </row>
    <row r="69" spans="3:10" x14ac:dyDescent="0.15">
      <c r="C69" s="178">
        <f>'Data Set-FMA00E'!A80</f>
        <v>44054</v>
      </c>
      <c r="D69" s="179">
        <f>'Data Set-FMA00E'!B80</f>
        <v>235.6</v>
      </c>
      <c r="E69" s="171">
        <f t="shared" si="1"/>
        <v>1.0025531914893617</v>
      </c>
      <c r="F69" s="171">
        <f t="shared" si="2"/>
        <v>2.5499376332727051E-3</v>
      </c>
      <c r="G69" s="171">
        <f t="shared" si="3"/>
        <v>1.809845022501564E-5</v>
      </c>
      <c r="I69" s="171">
        <v>47</v>
      </c>
      <c r="J69" s="171">
        <v>-3.6515212975097452E-2</v>
      </c>
    </row>
    <row r="70" spans="3:10" x14ac:dyDescent="0.15">
      <c r="C70" s="178">
        <f>'Data Set-FMA00E'!A81</f>
        <v>44053</v>
      </c>
      <c r="D70" s="179">
        <f>'Data Set-FMA00E'!B81</f>
        <v>235</v>
      </c>
      <c r="E70" s="171">
        <f t="shared" si="1"/>
        <v>1.0435168738898757</v>
      </c>
      <c r="F70" s="171">
        <f t="shared" si="2"/>
        <v>4.2596617878623663E-2</v>
      </c>
      <c r="G70" s="171">
        <f t="shared" si="3"/>
        <v>1.9625704125172988E-3</v>
      </c>
      <c r="I70" s="171">
        <v>48</v>
      </c>
      <c r="J70" s="171">
        <v>-3.6329890513484647E-2</v>
      </c>
    </row>
    <row r="71" spans="3:10" x14ac:dyDescent="0.15">
      <c r="C71" s="178">
        <f>'Data Set-FMA00E'!A82</f>
        <v>44052</v>
      </c>
      <c r="D71" s="179">
        <f>'Data Set-FMA00E'!B82</f>
        <v>225.2</v>
      </c>
      <c r="E71" s="171">
        <f t="shared" si="1"/>
        <v>1.0035650623885917</v>
      </c>
      <c r="F71" s="171">
        <f t="shared" si="2"/>
        <v>3.5587226169939328E-3</v>
      </c>
      <c r="G71" s="171">
        <f t="shared" si="3"/>
        <v>2.7699298675862336E-5</v>
      </c>
      <c r="I71" s="171">
        <v>49</v>
      </c>
      <c r="J71" s="171">
        <v>-3.5653479243604874E-2</v>
      </c>
    </row>
    <row r="72" spans="3:10" x14ac:dyDescent="0.15">
      <c r="C72" s="178">
        <f>'Data Set-FMA00E'!A83</f>
        <v>44051</v>
      </c>
      <c r="D72" s="179">
        <f>'Data Set-FMA00E'!B83</f>
        <v>224.4</v>
      </c>
      <c r="E72" s="171">
        <f t="shared" si="1"/>
        <v>1.0246575342465754</v>
      </c>
      <c r="F72" s="171">
        <f t="shared" si="2"/>
        <v>2.435844383204044E-2</v>
      </c>
      <c r="G72" s="171">
        <f t="shared" si="3"/>
        <v>6.7926607929601158E-4</v>
      </c>
      <c r="I72" s="171">
        <v>50</v>
      </c>
      <c r="J72" s="171">
        <v>-3.3750417630290991E-2</v>
      </c>
    </row>
    <row r="73" spans="3:10" x14ac:dyDescent="0.15">
      <c r="C73" s="178">
        <f>'Data Set-FMA00E'!A84</f>
        <v>44050</v>
      </c>
      <c r="D73" s="179">
        <f>'Data Set-FMA00E'!B84</f>
        <v>219</v>
      </c>
      <c r="E73" s="171">
        <f t="shared" si="1"/>
        <v>1.0418648905803998</v>
      </c>
      <c r="F73" s="171">
        <f t="shared" si="2"/>
        <v>4.1012271373650218E-2</v>
      </c>
      <c r="G73" s="171">
        <f t="shared" si="3"/>
        <v>1.8247045901782944E-3</v>
      </c>
      <c r="I73" s="171">
        <v>51</v>
      </c>
      <c r="J73" s="171">
        <v>-3.2973874726147032E-2</v>
      </c>
    </row>
    <row r="74" spans="3:10" x14ac:dyDescent="0.15">
      <c r="C74" s="178">
        <f>'Data Set-FMA00E'!A85</f>
        <v>44047</v>
      </c>
      <c r="D74" s="179">
        <f>'Data Set-FMA00E'!B85</f>
        <v>210.2</v>
      </c>
      <c r="E74" s="171">
        <f t="shared" si="1"/>
        <v>1.0334316617502457</v>
      </c>
      <c r="F74" s="171">
        <f t="shared" si="2"/>
        <v>3.2884974828391055E-2</v>
      </c>
      <c r="G74" s="171">
        <f t="shared" si="3"/>
        <v>1.1964172207926727E-3</v>
      </c>
      <c r="I74" s="171">
        <v>52</v>
      </c>
      <c r="J74" s="171">
        <v>-3.2875384320369148E-2</v>
      </c>
    </row>
    <row r="75" spans="3:10" x14ac:dyDescent="0.15">
      <c r="C75" s="178">
        <f>'Data Set-FMA00E'!A86</f>
        <v>44046</v>
      </c>
      <c r="D75" s="179">
        <f>'Data Set-FMA00E'!B86</f>
        <v>203.4</v>
      </c>
      <c r="E75" s="171">
        <f t="shared" si="1"/>
        <v>1.036697247706422</v>
      </c>
      <c r="F75" s="171">
        <f t="shared" si="2"/>
        <v>3.6039936483196873E-2</v>
      </c>
      <c r="G75" s="171">
        <f t="shared" si="3"/>
        <v>1.4246266103621903E-3</v>
      </c>
      <c r="I75" s="171">
        <v>53</v>
      </c>
      <c r="J75" s="171">
        <v>-3.2741019719103724E-2</v>
      </c>
    </row>
    <row r="76" spans="3:10" x14ac:dyDescent="0.15">
      <c r="C76" s="178">
        <f>'Data Set-FMA00E'!A87</f>
        <v>44045</v>
      </c>
      <c r="D76" s="179">
        <f>'Data Set-FMA00E'!B87</f>
        <v>196.2</v>
      </c>
      <c r="E76" s="171">
        <f t="shared" si="1"/>
        <v>0.89262966333030014</v>
      </c>
      <c r="F76" s="171">
        <f t="shared" si="2"/>
        <v>-0.11358349483825843</v>
      </c>
      <c r="G76" s="171">
        <f t="shared" si="3"/>
        <v>1.2516956541793864E-2</v>
      </c>
      <c r="I76" s="171">
        <v>54</v>
      </c>
      <c r="J76" s="171">
        <v>-3.249916739295447E-2</v>
      </c>
    </row>
    <row r="77" spans="3:10" x14ac:dyDescent="0.15">
      <c r="C77" s="178">
        <f>'Data Set-FMA00E'!A88</f>
        <v>44044</v>
      </c>
      <c r="D77" s="179">
        <f>'Data Set-FMA00E'!B88</f>
        <v>219.8</v>
      </c>
      <c r="E77" s="171">
        <f t="shared" si="1"/>
        <v>1.1001001001001001</v>
      </c>
      <c r="F77" s="171">
        <f t="shared" si="2"/>
        <v>9.5401175755067819E-2</v>
      </c>
      <c r="G77" s="171">
        <f t="shared" si="3"/>
        <v>9.4294714217441327E-3</v>
      </c>
      <c r="I77" s="171">
        <v>55</v>
      </c>
      <c r="J77" s="171">
        <v>-3.248255595930441E-2</v>
      </c>
    </row>
    <row r="78" spans="3:10" x14ac:dyDescent="0.15">
      <c r="C78" s="178">
        <f>'Data Set-FMA00E'!A89</f>
        <v>44043</v>
      </c>
      <c r="D78" s="179">
        <f>'Data Set-FMA00E'!B89</f>
        <v>199.8</v>
      </c>
      <c r="E78" s="171">
        <f t="shared" si="1"/>
        <v>0.96802325581395354</v>
      </c>
      <c r="F78" s="171">
        <f t="shared" si="2"/>
        <v>-3.249916739295447E-2</v>
      </c>
      <c r="G78" s="171">
        <f t="shared" si="3"/>
        <v>9.4832449196585267E-4</v>
      </c>
      <c r="I78" s="171">
        <v>56</v>
      </c>
      <c r="J78" s="171">
        <v>-3.236528450203166E-2</v>
      </c>
    </row>
    <row r="79" spans="3:10" x14ac:dyDescent="0.15">
      <c r="C79" s="178">
        <f>'Data Set-FMA00E'!A90</f>
        <v>44040</v>
      </c>
      <c r="D79" s="179">
        <f>'Data Set-FMA00E'!B90</f>
        <v>206.4</v>
      </c>
      <c r="E79" s="171">
        <f t="shared" si="1"/>
        <v>1.0595482546201231</v>
      </c>
      <c r="F79" s="171">
        <f t="shared" si="2"/>
        <v>5.7842642398972882E-2</v>
      </c>
      <c r="G79" s="171">
        <f t="shared" si="3"/>
        <v>3.5458371227055385E-3</v>
      </c>
      <c r="I79" s="171">
        <v>57</v>
      </c>
      <c r="J79" s="171">
        <v>-3.1574345598595094E-2</v>
      </c>
    </row>
    <row r="80" spans="3:10" x14ac:dyDescent="0.15">
      <c r="C80" s="178">
        <f>'Data Set-FMA00E'!A91</f>
        <v>44039</v>
      </c>
      <c r="D80" s="179">
        <f>'Data Set-FMA00E'!B91</f>
        <v>194.8</v>
      </c>
      <c r="E80" s="171">
        <f t="shared" si="1"/>
        <v>1.0552546045503792</v>
      </c>
      <c r="F80" s="171">
        <f t="shared" si="2"/>
        <v>5.3782069139682968E-2</v>
      </c>
      <c r="G80" s="171">
        <f t="shared" si="3"/>
        <v>3.0787360175710595E-3</v>
      </c>
      <c r="I80" s="171">
        <v>58</v>
      </c>
      <c r="J80" s="171">
        <v>-3.1519352470468422E-2</v>
      </c>
    </row>
    <row r="81" spans="3:10" x14ac:dyDescent="0.15">
      <c r="C81" s="178">
        <f>'Data Set-FMA00E'!A92</f>
        <v>44038</v>
      </c>
      <c r="D81" s="179">
        <f>'Data Set-FMA00E'!B92</f>
        <v>184.6</v>
      </c>
      <c r="E81" s="171">
        <f t="shared" si="1"/>
        <v>1.0732558139534882</v>
      </c>
      <c r="F81" s="171">
        <f t="shared" si="2"/>
        <v>7.069684525529861E-2</v>
      </c>
      <c r="G81" s="171">
        <f t="shared" si="3"/>
        <v>5.2419243431872367E-3</v>
      </c>
      <c r="I81" s="171">
        <v>59</v>
      </c>
      <c r="J81" s="171">
        <v>-3.0626657578991488E-2</v>
      </c>
    </row>
    <row r="82" spans="3:10" x14ac:dyDescent="0.15">
      <c r="C82" s="178">
        <f>'Data Set-FMA00E'!A93</f>
        <v>44037</v>
      </c>
      <c r="D82" s="179">
        <f>'Data Set-FMA00E'!B93</f>
        <v>172</v>
      </c>
      <c r="E82" s="171">
        <f t="shared" si="1"/>
        <v>0.94713656387665202</v>
      </c>
      <c r="F82" s="171">
        <f t="shared" si="2"/>
        <v>-5.4311989353739841E-2</v>
      </c>
      <c r="G82" s="171">
        <f t="shared" si="3"/>
        <v>2.7675700625878897E-3</v>
      </c>
      <c r="I82" s="171">
        <v>60</v>
      </c>
      <c r="J82" s="171">
        <v>-3.0250960920024297E-2</v>
      </c>
    </row>
    <row r="83" spans="3:10" x14ac:dyDescent="0.15">
      <c r="C83" s="178">
        <f>'Data Set-FMA00E'!A94</f>
        <v>44036</v>
      </c>
      <c r="D83" s="179">
        <f>'Data Set-FMA00E'!B94</f>
        <v>181.6</v>
      </c>
      <c r="E83" s="171">
        <f t="shared" si="1"/>
        <v>0.95983086680761087</v>
      </c>
      <c r="F83" s="171">
        <f t="shared" si="2"/>
        <v>-4.0998190450585108E-2</v>
      </c>
      <c r="G83" s="171">
        <f t="shared" si="3"/>
        <v>1.5440106359950073E-3</v>
      </c>
      <c r="I83" s="171">
        <v>61</v>
      </c>
      <c r="J83" s="171">
        <v>-2.999543213747647E-2</v>
      </c>
    </row>
    <row r="84" spans="3:10" x14ac:dyDescent="0.15">
      <c r="C84" s="178">
        <f>'Data Set-FMA00E'!A95</f>
        <v>44033</v>
      </c>
      <c r="D84" s="179">
        <f>'Data Set-FMA00E'!B95</f>
        <v>189.20000000000002</v>
      </c>
      <c r="E84" s="171">
        <f t="shared" si="1"/>
        <v>0.96432212028542319</v>
      </c>
      <c r="F84" s="171">
        <f t="shared" si="2"/>
        <v>-3.6329890513484647E-2</v>
      </c>
      <c r="G84" s="171">
        <f t="shared" si="3"/>
        <v>1.1989322315169408E-3</v>
      </c>
      <c r="I84" s="171">
        <v>62</v>
      </c>
      <c r="J84" s="171">
        <v>-2.9320137256961094E-2</v>
      </c>
    </row>
    <row r="85" spans="3:10" x14ac:dyDescent="0.15">
      <c r="C85" s="178">
        <f>'Data Set-FMA00E'!A96</f>
        <v>44032</v>
      </c>
      <c r="D85" s="179">
        <f>'Data Set-FMA00E'!B96</f>
        <v>196.2</v>
      </c>
      <c r="E85" s="171">
        <f t="shared" si="1"/>
        <v>0.97611940298507438</v>
      </c>
      <c r="F85" s="171">
        <f t="shared" si="2"/>
        <v>-2.4170360927813297E-2</v>
      </c>
      <c r="G85" s="171">
        <f t="shared" si="3"/>
        <v>5.0472435629778762E-4</v>
      </c>
      <c r="I85" s="171">
        <v>63</v>
      </c>
      <c r="J85" s="171">
        <v>-2.9118523127159932E-2</v>
      </c>
    </row>
    <row r="86" spans="3:10" x14ac:dyDescent="0.15">
      <c r="C86" s="178">
        <f>'Data Set-FMA00E'!A97</f>
        <v>44031</v>
      </c>
      <c r="D86" s="179">
        <f>'Data Set-FMA00E'!B97</f>
        <v>201.00000000000003</v>
      </c>
      <c r="E86" s="171">
        <f t="shared" si="1"/>
        <v>0.91864716636197452</v>
      </c>
      <c r="F86" s="171">
        <f t="shared" si="2"/>
        <v>-8.4853162488750258E-2</v>
      </c>
      <c r="G86" s="171">
        <f t="shared" si="3"/>
        <v>6.9137350456126949E-3</v>
      </c>
      <c r="I86" s="171">
        <v>64</v>
      </c>
      <c r="J86" s="171">
        <v>-2.8931622534005393E-2</v>
      </c>
    </row>
    <row r="87" spans="3:10" x14ac:dyDescent="0.15">
      <c r="C87" s="178">
        <f>'Data Set-FMA00E'!A98</f>
        <v>44030</v>
      </c>
      <c r="D87" s="179">
        <f>'Data Set-FMA00E'!B98</f>
        <v>218.8</v>
      </c>
      <c r="E87" s="171">
        <f t="shared" si="1"/>
        <v>1.0438931297709924</v>
      </c>
      <c r="F87" s="171">
        <f t="shared" si="2"/>
        <v>4.295711810093903E-2</v>
      </c>
      <c r="G87" s="171">
        <f t="shared" si="3"/>
        <v>1.9946413469911725E-3</v>
      </c>
      <c r="I87" s="171">
        <v>65</v>
      </c>
      <c r="J87" s="171">
        <v>-2.8703405602694635E-2</v>
      </c>
    </row>
    <row r="88" spans="3:10" x14ac:dyDescent="0.15">
      <c r="C88" s="178">
        <f>'Data Set-FMA00E'!A99</f>
        <v>44029</v>
      </c>
      <c r="D88" s="179">
        <f>'Data Set-FMA00E'!B99</f>
        <v>209.6</v>
      </c>
      <c r="E88" s="171">
        <f t="shared" ref="E88:E151" si="4">D88/D89</f>
        <v>0.93321460373998222</v>
      </c>
      <c r="F88" s="171">
        <f t="shared" ref="F88:F151" si="5">LN(E88)</f>
        <v>-6.9120089857455685E-2</v>
      </c>
      <c r="G88" s="171">
        <f t="shared" ref="G88:G151" si="6">(F88-$D$7)^2</f>
        <v>4.5448901105237336E-3</v>
      </c>
      <c r="I88" s="171">
        <v>66</v>
      </c>
      <c r="J88" s="171">
        <v>-2.7908788117076502E-2</v>
      </c>
    </row>
    <row r="89" spans="3:10" x14ac:dyDescent="0.15">
      <c r="C89" s="178">
        <f>'Data Set-FMA00E'!A100</f>
        <v>44026</v>
      </c>
      <c r="D89" s="179">
        <f>'Data Set-FMA00E'!B100</f>
        <v>224.6</v>
      </c>
      <c r="E89" s="171">
        <f t="shared" si="4"/>
        <v>0.988556338028169</v>
      </c>
      <c r="F89" s="171">
        <f t="shared" si="5"/>
        <v>-1.1509644542653491E-2</v>
      </c>
      <c r="G89" s="171">
        <f t="shared" si="6"/>
        <v>9.6144983539984868E-5</v>
      </c>
      <c r="I89" s="171">
        <v>67</v>
      </c>
      <c r="J89" s="171">
        <v>-2.7418745043896627E-2</v>
      </c>
    </row>
    <row r="90" spans="3:10" x14ac:dyDescent="0.15">
      <c r="C90" s="178">
        <f>'Data Set-FMA00E'!A101</f>
        <v>44025</v>
      </c>
      <c r="D90" s="179">
        <f>'Data Set-FMA00E'!B101</f>
        <v>227.2</v>
      </c>
      <c r="E90" s="171">
        <f t="shared" si="4"/>
        <v>0.94983277591973247</v>
      </c>
      <c r="F90" s="171">
        <f t="shared" si="5"/>
        <v>-5.1469335229480349E-2</v>
      </c>
      <c r="G90" s="171">
        <f t="shared" si="6"/>
        <v>2.4765597562956434E-3</v>
      </c>
      <c r="I90" s="171">
        <v>68</v>
      </c>
      <c r="J90" s="171">
        <v>-2.7125146267691171E-2</v>
      </c>
    </row>
    <row r="91" spans="3:10" x14ac:dyDescent="0.15">
      <c r="C91" s="178">
        <f>'Data Set-FMA00E'!A102</f>
        <v>44024</v>
      </c>
      <c r="D91" s="179">
        <f>'Data Set-FMA00E'!B102</f>
        <v>239.2</v>
      </c>
      <c r="E91" s="171">
        <f t="shared" si="4"/>
        <v>1.0463692038495187</v>
      </c>
      <c r="F91" s="171">
        <f t="shared" si="5"/>
        <v>4.5326270715766288E-2</v>
      </c>
      <c r="G91" s="171">
        <f t="shared" si="6"/>
        <v>2.2118736132626065E-3</v>
      </c>
      <c r="I91" s="171">
        <v>69</v>
      </c>
      <c r="J91" s="171">
        <v>-2.6509173245053304E-2</v>
      </c>
    </row>
    <row r="92" spans="3:10" x14ac:dyDescent="0.15">
      <c r="C92" s="178">
        <f>'Data Set-FMA00E'!A103</f>
        <v>44023</v>
      </c>
      <c r="D92" s="179">
        <f>'Data Set-FMA00E'!B103</f>
        <v>228.6</v>
      </c>
      <c r="E92" s="171">
        <f t="shared" si="4"/>
        <v>0.95568561872909696</v>
      </c>
      <c r="F92" s="171">
        <f t="shared" si="5"/>
        <v>-4.532627071576642E-2</v>
      </c>
      <c r="G92" s="171">
        <f t="shared" si="6"/>
        <v>1.90287722751583E-3</v>
      </c>
      <c r="I92" s="171">
        <v>70</v>
      </c>
      <c r="J92" s="171">
        <v>-2.5889265384247264E-2</v>
      </c>
    </row>
    <row r="93" spans="3:10" x14ac:dyDescent="0.15">
      <c r="C93" s="178">
        <f>'Data Set-FMA00E'!A104</f>
        <v>44022</v>
      </c>
      <c r="D93" s="179">
        <f>'Data Set-FMA00E'!B104</f>
        <v>239.2</v>
      </c>
      <c r="E93" s="171">
        <f t="shared" si="4"/>
        <v>0.99006622516556286</v>
      </c>
      <c r="F93" s="171">
        <f t="shared" si="5"/>
        <v>-9.9834439841832625E-3</v>
      </c>
      <c r="G93" s="171">
        <f t="shared" si="6"/>
        <v>6.8544395618785724E-5</v>
      </c>
      <c r="I93" s="171">
        <v>71</v>
      </c>
      <c r="J93" s="171">
        <v>-2.5658096614199447E-2</v>
      </c>
    </row>
    <row r="94" spans="3:10" x14ac:dyDescent="0.15">
      <c r="C94" s="178">
        <f>'Data Set-FMA00E'!A105</f>
        <v>44019</v>
      </c>
      <c r="D94" s="179">
        <f>'Data Set-FMA00E'!B105</f>
        <v>241.6</v>
      </c>
      <c r="E94" s="171">
        <f t="shared" si="4"/>
        <v>1.0066666666666666</v>
      </c>
      <c r="F94" s="171">
        <f t="shared" si="5"/>
        <v>6.6445427186685108E-3</v>
      </c>
      <c r="G94" s="171">
        <f t="shared" si="6"/>
        <v>6.9703002797892512E-5</v>
      </c>
      <c r="I94" s="171">
        <v>72</v>
      </c>
      <c r="J94" s="171">
        <v>-2.4752244660516461E-2</v>
      </c>
    </row>
    <row r="95" spans="3:10" x14ac:dyDescent="0.15">
      <c r="C95" s="178">
        <f>'Data Set-FMA00E'!A106</f>
        <v>44018</v>
      </c>
      <c r="D95" s="179">
        <f>'Data Set-FMA00E'!B106</f>
        <v>240</v>
      </c>
      <c r="E95" s="171">
        <f t="shared" si="4"/>
        <v>0.96</v>
      </c>
      <c r="F95" s="171">
        <f t="shared" si="5"/>
        <v>-4.0821994520255166E-2</v>
      </c>
      <c r="G95" s="171">
        <f t="shared" si="6"/>
        <v>1.5301948302036937E-3</v>
      </c>
      <c r="I95" s="171">
        <v>73</v>
      </c>
      <c r="J95" s="171">
        <v>-2.4607822516412005E-2</v>
      </c>
    </row>
    <row r="96" spans="3:10" x14ac:dyDescent="0.15">
      <c r="C96" s="178">
        <f>'Data Set-FMA00E'!A107</f>
        <v>44017</v>
      </c>
      <c r="D96" s="179">
        <f>'Data Set-FMA00E'!B107</f>
        <v>250</v>
      </c>
      <c r="E96" s="171">
        <f t="shared" si="4"/>
        <v>0.99681020733652304</v>
      </c>
      <c r="F96" s="171">
        <f t="shared" si="5"/>
        <v>-3.1948908965192882E-3</v>
      </c>
      <c r="G96" s="171">
        <f t="shared" si="6"/>
        <v>2.2218919194085366E-6</v>
      </c>
      <c r="I96" s="171">
        <v>74</v>
      </c>
      <c r="J96" s="171">
        <v>-2.4444063935693081E-2</v>
      </c>
    </row>
    <row r="97" spans="3:10" x14ac:dyDescent="0.15">
      <c r="C97" s="178">
        <f>'Data Set-FMA00E'!A108</f>
        <v>44016</v>
      </c>
      <c r="D97" s="179">
        <f>'Data Set-FMA00E'!B108</f>
        <v>250.8</v>
      </c>
      <c r="E97" s="171">
        <f t="shared" si="4"/>
        <v>0.96983758700696054</v>
      </c>
      <c r="F97" s="171">
        <f t="shared" si="5"/>
        <v>-3.0626657578991488E-2</v>
      </c>
      <c r="G97" s="171">
        <f t="shared" si="6"/>
        <v>8.3650336357916422E-4</v>
      </c>
      <c r="I97" s="171">
        <v>75</v>
      </c>
      <c r="J97" s="171">
        <v>-2.4178478025057952E-2</v>
      </c>
    </row>
    <row r="98" spans="3:10" x14ac:dyDescent="0.15">
      <c r="C98" s="178">
        <f>'Data Set-FMA00E'!A109</f>
        <v>44015</v>
      </c>
      <c r="D98" s="179">
        <f>'Data Set-FMA00E'!B109</f>
        <v>258.60000000000002</v>
      </c>
      <c r="E98" s="171">
        <f t="shared" si="4"/>
        <v>0.99080459770114948</v>
      </c>
      <c r="F98" s="171">
        <f t="shared" si="5"/>
        <v>-9.2379409849362489E-3</v>
      </c>
      <c r="G98" s="171">
        <f t="shared" si="6"/>
        <v>5.6755901644326388E-5</v>
      </c>
      <c r="I98" s="171">
        <v>76</v>
      </c>
      <c r="J98" s="171">
        <v>-2.4170360927813182E-2</v>
      </c>
    </row>
    <row r="99" spans="3:10" x14ac:dyDescent="0.15">
      <c r="C99" s="178">
        <f>'Data Set-FMA00E'!A110</f>
        <v>44012</v>
      </c>
      <c r="D99" s="179">
        <f>'Data Set-FMA00E'!B110</f>
        <v>261</v>
      </c>
      <c r="E99" s="171">
        <f t="shared" si="4"/>
        <v>1.0007668711656441</v>
      </c>
      <c r="F99" s="171">
        <f t="shared" si="5"/>
        <v>7.6657727019546242E-4</v>
      </c>
      <c r="G99" s="171">
        <f t="shared" si="6"/>
        <v>6.1051835970940555E-6</v>
      </c>
      <c r="I99" s="171">
        <v>77</v>
      </c>
      <c r="J99" s="171">
        <v>-2.3817919808125913E-2</v>
      </c>
    </row>
    <row r="100" spans="3:10" x14ac:dyDescent="0.15">
      <c r="C100" s="178">
        <f>'Data Set-FMA00E'!A111</f>
        <v>44011</v>
      </c>
      <c r="D100" s="179">
        <f>'Data Set-FMA00E'!B111</f>
        <v>260.8</v>
      </c>
      <c r="E100" s="171">
        <f t="shared" si="4"/>
        <v>0.96094325718496698</v>
      </c>
      <c r="F100" s="171">
        <f t="shared" si="5"/>
        <v>-3.9839917348270727E-2</v>
      </c>
      <c r="G100" s="171">
        <f t="shared" si="6"/>
        <v>1.4543260959316744E-3</v>
      </c>
      <c r="I100" s="171">
        <v>78</v>
      </c>
      <c r="J100" s="171">
        <v>-2.3233703562582593E-2</v>
      </c>
    </row>
    <row r="101" spans="3:10" x14ac:dyDescent="0.15">
      <c r="C101" s="178">
        <f>'Data Set-FMA00E'!A112</f>
        <v>44010</v>
      </c>
      <c r="D101" s="179">
        <f>'Data Set-FMA00E'!B112</f>
        <v>271.39999999999998</v>
      </c>
      <c r="E101" s="171">
        <f t="shared" si="4"/>
        <v>1.0104244229337302</v>
      </c>
      <c r="F101" s="171">
        <f t="shared" si="5"/>
        <v>1.0370463311631363E-2</v>
      </c>
      <c r="G101" s="171">
        <f t="shared" si="6"/>
        <v>1.4579966035392042E-4</v>
      </c>
      <c r="I101" s="171">
        <v>79</v>
      </c>
      <c r="J101" s="171">
        <v>-2.2425606921056909E-2</v>
      </c>
    </row>
    <row r="102" spans="3:10" x14ac:dyDescent="0.15">
      <c r="C102" s="178">
        <f>'Data Set-FMA00E'!A113</f>
        <v>44009</v>
      </c>
      <c r="D102" s="179">
        <f>'Data Set-FMA00E'!B113</f>
        <v>268.60000000000002</v>
      </c>
      <c r="E102" s="171">
        <f t="shared" si="4"/>
        <v>1.0362654320987656</v>
      </c>
      <c r="F102" s="171">
        <f t="shared" si="5"/>
        <v>3.5623319611017779E-2</v>
      </c>
      <c r="G102" s="171">
        <f t="shared" si="6"/>
        <v>1.3933504170677072E-3</v>
      </c>
      <c r="I102" s="171">
        <v>80</v>
      </c>
      <c r="J102" s="171">
        <v>-2.1630259308704852E-2</v>
      </c>
    </row>
    <row r="103" spans="3:10" x14ac:dyDescent="0.15">
      <c r="C103" s="178">
        <f>'Data Set-FMA00E'!A114</f>
        <v>44008</v>
      </c>
      <c r="D103" s="179">
        <f>'Data Set-FMA00E'!B114</f>
        <v>259.2</v>
      </c>
      <c r="E103" s="171">
        <f t="shared" si="4"/>
        <v>0.99462778204144264</v>
      </c>
      <c r="F103" s="171">
        <f t="shared" si="5"/>
        <v>-5.3867002126252971E-3</v>
      </c>
      <c r="G103" s="171">
        <f t="shared" si="6"/>
        <v>1.3560147164579282E-5</v>
      </c>
      <c r="I103" s="171">
        <v>81</v>
      </c>
      <c r="J103" s="171">
        <v>-2.1579485873682622E-2</v>
      </c>
    </row>
    <row r="104" spans="3:10" x14ac:dyDescent="0.15">
      <c r="C104" s="178">
        <f>'Data Set-FMA00E'!A115</f>
        <v>44005</v>
      </c>
      <c r="D104" s="179">
        <f>'Data Set-FMA00E'!B115</f>
        <v>260.60000000000002</v>
      </c>
      <c r="E104" s="171">
        <f t="shared" si="4"/>
        <v>1.0203602192638999</v>
      </c>
      <c r="F104" s="171">
        <f t="shared" si="5"/>
        <v>2.0155721092305918E-2</v>
      </c>
      <c r="G104" s="171">
        <f t="shared" si="6"/>
        <v>4.7786007195201112E-4</v>
      </c>
      <c r="I104" s="171">
        <v>82</v>
      </c>
      <c r="J104" s="171">
        <v>-2.1419053283956661E-2</v>
      </c>
    </row>
    <row r="105" spans="3:10" x14ac:dyDescent="0.15">
      <c r="C105" s="178">
        <f>'Data Set-FMA00E'!A116</f>
        <v>44004</v>
      </c>
      <c r="D105" s="179">
        <f>'Data Set-FMA00E'!B116</f>
        <v>255.4</v>
      </c>
      <c r="E105" s="171">
        <f t="shared" si="4"/>
        <v>0.96232102486812365</v>
      </c>
      <c r="F105" s="171">
        <f t="shared" si="5"/>
        <v>-3.8407178299668152E-2</v>
      </c>
      <c r="G105" s="171">
        <f t="shared" si="6"/>
        <v>1.3471020313711331E-3</v>
      </c>
      <c r="I105" s="171">
        <v>83</v>
      </c>
      <c r="J105" s="171">
        <v>-2.117499713645863E-2</v>
      </c>
    </row>
    <row r="106" spans="3:10" x14ac:dyDescent="0.15">
      <c r="C106" s="178">
        <f>'Data Set-FMA00E'!A117</f>
        <v>44003</v>
      </c>
      <c r="D106" s="179">
        <f>'Data Set-FMA00E'!B117</f>
        <v>265.39999999999998</v>
      </c>
      <c r="E106" s="171">
        <f t="shared" si="4"/>
        <v>1.0153022188217291</v>
      </c>
      <c r="F106" s="171">
        <f t="shared" si="5"/>
        <v>1.5186320707985519E-2</v>
      </c>
      <c r="G106" s="171">
        <f t="shared" si="6"/>
        <v>2.8529272004110419E-4</v>
      </c>
      <c r="I106" s="171">
        <v>84</v>
      </c>
      <c r="J106" s="171">
        <v>-1.9719790490556166E-2</v>
      </c>
    </row>
    <row r="107" spans="3:10" x14ac:dyDescent="0.15">
      <c r="C107" s="178">
        <f>'Data Set-FMA00E'!A118</f>
        <v>44002</v>
      </c>
      <c r="D107" s="179">
        <f>'Data Set-FMA00E'!B118</f>
        <v>261.39999999999998</v>
      </c>
      <c r="E107" s="171">
        <f t="shared" si="4"/>
        <v>0.94573082489146165</v>
      </c>
      <c r="F107" s="171">
        <f t="shared" si="5"/>
        <v>-5.5797290703393253E-2</v>
      </c>
      <c r="G107" s="171">
        <f t="shared" si="6"/>
        <v>2.9260527572752652E-3</v>
      </c>
      <c r="I107" s="171">
        <v>85</v>
      </c>
      <c r="J107" s="171">
        <v>-1.9209196105368462E-2</v>
      </c>
    </row>
    <row r="108" spans="3:10" x14ac:dyDescent="0.15">
      <c r="C108" s="178">
        <f>'Data Set-FMA00E'!A119</f>
        <v>43998</v>
      </c>
      <c r="D108" s="179">
        <f>'Data Set-FMA00E'!B119</f>
        <v>276.39999999999998</v>
      </c>
      <c r="E108" s="171">
        <f t="shared" si="4"/>
        <v>0.97323943661971823</v>
      </c>
      <c r="F108" s="171">
        <f t="shared" si="5"/>
        <v>-2.7125146267691285E-2</v>
      </c>
      <c r="G108" s="171">
        <f t="shared" si="6"/>
        <v>6.4621994850456359E-4</v>
      </c>
      <c r="I108" s="171">
        <v>86</v>
      </c>
      <c r="J108" s="171">
        <v>-1.9136182753019239E-2</v>
      </c>
    </row>
    <row r="109" spans="3:10" x14ac:dyDescent="0.15">
      <c r="C109" s="178">
        <f>'Data Set-FMA00E'!A120</f>
        <v>43997</v>
      </c>
      <c r="D109" s="179">
        <f>'Data Set-FMA00E'!B120</f>
        <v>284</v>
      </c>
      <c r="E109" s="171">
        <f t="shared" si="4"/>
        <v>1.0349854227405249</v>
      </c>
      <c r="F109" s="171">
        <f t="shared" si="5"/>
        <v>3.4387342309475946E-2</v>
      </c>
      <c r="G109" s="171">
        <f t="shared" si="6"/>
        <v>1.3026059012928065E-3</v>
      </c>
      <c r="I109" s="171">
        <v>87</v>
      </c>
      <c r="J109" s="171">
        <v>-1.8904154639152723E-2</v>
      </c>
    </row>
    <row r="110" spans="3:10" x14ac:dyDescent="0.15">
      <c r="C110" s="178">
        <f>'Data Set-FMA00E'!A121</f>
        <v>43996</v>
      </c>
      <c r="D110" s="179">
        <f>'Data Set-FMA00E'!B121</f>
        <v>274.39999999999998</v>
      </c>
      <c r="E110" s="171">
        <f t="shared" si="4"/>
        <v>0.97860199714693297</v>
      </c>
      <c r="F110" s="171">
        <f t="shared" si="5"/>
        <v>-2.1630259308704852E-2</v>
      </c>
      <c r="G110" s="171">
        <f t="shared" si="6"/>
        <v>3.9704426474468336E-4</v>
      </c>
      <c r="I110" s="171">
        <v>88</v>
      </c>
      <c r="J110" s="171">
        <v>-1.8136151792707521E-2</v>
      </c>
    </row>
    <row r="111" spans="3:10" x14ac:dyDescent="0.15">
      <c r="C111" s="178">
        <f>'Data Set-FMA00E'!A122</f>
        <v>43995</v>
      </c>
      <c r="D111" s="179">
        <f>'Data Set-FMA00E'!B122</f>
        <v>280.39999999999998</v>
      </c>
      <c r="E111" s="171">
        <f t="shared" si="4"/>
        <v>0.96756383712905436</v>
      </c>
      <c r="F111" s="171">
        <f t="shared" si="5"/>
        <v>-3.2973874726147143E-2</v>
      </c>
      <c r="G111" s="171">
        <f t="shared" si="6"/>
        <v>9.7778694754683529E-4</v>
      </c>
      <c r="I111" s="171">
        <v>89</v>
      </c>
      <c r="J111" s="171">
        <v>-1.7741447009595818E-2</v>
      </c>
    </row>
    <row r="112" spans="3:10" x14ac:dyDescent="0.15">
      <c r="C112" s="178">
        <f>'Data Set-FMA00E'!A123</f>
        <v>43994</v>
      </c>
      <c r="D112" s="179">
        <f>'Data Set-FMA00E'!B123</f>
        <v>289.8</v>
      </c>
      <c r="E112" s="171">
        <f t="shared" si="4"/>
        <v>1.0027681660899654</v>
      </c>
      <c r="F112" s="171">
        <f t="shared" si="5"/>
        <v>2.7643417741498857E-3</v>
      </c>
      <c r="G112" s="171">
        <f t="shared" si="6"/>
        <v>1.9968667274715279E-5</v>
      </c>
      <c r="I112" s="171">
        <v>90</v>
      </c>
      <c r="J112" s="171">
        <v>-1.7507741900004974E-2</v>
      </c>
    </row>
    <row r="113" spans="3:10" x14ac:dyDescent="0.15">
      <c r="C113" s="178">
        <f>'Data Set-FMA00E'!A124</f>
        <v>43991</v>
      </c>
      <c r="D113" s="179">
        <f>'Data Set-FMA00E'!B124</f>
        <v>289</v>
      </c>
      <c r="E113" s="171">
        <f t="shared" si="4"/>
        <v>0.95695364238410596</v>
      </c>
      <c r="F113" s="171">
        <f t="shared" si="5"/>
        <v>-4.4000329262437472E-2</v>
      </c>
      <c r="G113" s="171">
        <f t="shared" si="6"/>
        <v>1.7889549624500304E-3</v>
      </c>
      <c r="I113" s="171">
        <v>91</v>
      </c>
      <c r="J113" s="171">
        <v>-1.6781476962003543E-2</v>
      </c>
    </row>
    <row r="114" spans="3:10" x14ac:dyDescent="0.15">
      <c r="C114" s="178">
        <f>'Data Set-FMA00E'!A125</f>
        <v>43990</v>
      </c>
      <c r="D114" s="179">
        <f>'Data Set-FMA00E'!B125</f>
        <v>302</v>
      </c>
      <c r="E114" s="171">
        <f t="shared" si="4"/>
        <v>0.99933818663136997</v>
      </c>
      <c r="F114" s="171">
        <f t="shared" si="5"/>
        <v>-6.6203246376953656E-4</v>
      </c>
      <c r="G114" s="171">
        <f t="shared" si="6"/>
        <v>1.0863001518281254E-6</v>
      </c>
      <c r="I114" s="171">
        <v>92</v>
      </c>
      <c r="J114" s="171">
        <v>-1.6667052485211647E-2</v>
      </c>
    </row>
    <row r="115" spans="3:10" x14ac:dyDescent="0.15">
      <c r="C115" s="178">
        <f>'Data Set-FMA00E'!A126</f>
        <v>43989</v>
      </c>
      <c r="D115" s="179">
        <f>'Data Set-FMA00E'!B126</f>
        <v>302.2</v>
      </c>
      <c r="E115" s="171">
        <f t="shared" si="4"/>
        <v>1.0257976917854716</v>
      </c>
      <c r="F115" s="171">
        <f t="shared" si="5"/>
        <v>2.5470545810109123E-2</v>
      </c>
      <c r="G115" s="171">
        <f t="shared" si="6"/>
        <v>7.3847168514106626E-4</v>
      </c>
      <c r="I115" s="171">
        <v>93</v>
      </c>
      <c r="J115" s="171">
        <v>-1.6519549706975424E-2</v>
      </c>
    </row>
    <row r="116" spans="3:10" x14ac:dyDescent="0.15">
      <c r="C116" s="178">
        <f>'Data Set-FMA00E'!A127</f>
        <v>43988</v>
      </c>
      <c r="D116" s="179">
        <f>'Data Set-FMA00E'!B127</f>
        <v>294.60000000000002</v>
      </c>
      <c r="E116" s="171">
        <f t="shared" si="4"/>
        <v>1.0006793478260871</v>
      </c>
      <c r="F116" s="171">
        <f t="shared" si="5"/>
        <v>6.7911717380890609E-4</v>
      </c>
      <c r="G116" s="171">
        <f t="shared" si="6"/>
        <v>5.6806283383614717E-6</v>
      </c>
      <c r="I116" s="171">
        <v>94</v>
      </c>
      <c r="J116" s="171">
        <v>-1.5068778280755188E-2</v>
      </c>
    </row>
    <row r="117" spans="3:10" x14ac:dyDescent="0.15">
      <c r="C117" s="178">
        <f>'Data Set-FMA00E'!A128</f>
        <v>43987</v>
      </c>
      <c r="D117" s="179">
        <f>'Data Set-FMA00E'!B128</f>
        <v>294.39999999999998</v>
      </c>
      <c r="E117" s="171">
        <f t="shared" si="4"/>
        <v>1.0186851211072663</v>
      </c>
      <c r="F117" s="171">
        <f t="shared" si="5"/>
        <v>1.8512698742288856E-2</v>
      </c>
      <c r="G117" s="171">
        <f t="shared" si="6"/>
        <v>4.08726621779482E-4</v>
      </c>
      <c r="I117" s="171">
        <v>95</v>
      </c>
      <c r="J117" s="171">
        <v>-1.4470211590895234E-2</v>
      </c>
    </row>
    <row r="118" spans="3:10" x14ac:dyDescent="0.15">
      <c r="C118" s="178">
        <f>'Data Set-FMA00E'!A129</f>
        <v>43984</v>
      </c>
      <c r="D118" s="179">
        <f>'Data Set-FMA00E'!B129</f>
        <v>289</v>
      </c>
      <c r="E118" s="171">
        <f t="shared" si="4"/>
        <v>1.0062674094707522</v>
      </c>
      <c r="F118" s="171">
        <f t="shared" si="5"/>
        <v>6.2478509383631703E-3</v>
      </c>
      <c r="G118" s="171">
        <f t="shared" si="6"/>
        <v>6.3236540773151697E-5</v>
      </c>
      <c r="I118" s="171">
        <v>96</v>
      </c>
      <c r="J118" s="171">
        <v>-1.2147344794544811E-2</v>
      </c>
    </row>
    <row r="119" spans="3:10" x14ac:dyDescent="0.15">
      <c r="C119" s="178">
        <f>'Data Set-FMA00E'!A130</f>
        <v>43983</v>
      </c>
      <c r="D119" s="179">
        <f>'Data Set-FMA00E'!B130</f>
        <v>287.2</v>
      </c>
      <c r="E119" s="171">
        <f t="shared" si="4"/>
        <v>1.0006968641114982</v>
      </c>
      <c r="F119" s="171">
        <f t="shared" si="5"/>
        <v>6.9662141444791384E-4</v>
      </c>
      <c r="G119" s="171">
        <f t="shared" si="6"/>
        <v>5.7643741918113588E-6</v>
      </c>
      <c r="I119" s="171">
        <v>97</v>
      </c>
      <c r="J119" s="171">
        <v>-1.201937546578382E-2</v>
      </c>
    </row>
    <row r="120" spans="3:10" x14ac:dyDescent="0.15">
      <c r="C120" s="178">
        <f>'Data Set-FMA00E'!A131</f>
        <v>43982</v>
      </c>
      <c r="D120" s="179">
        <f>'Data Set-FMA00E'!B131</f>
        <v>287</v>
      </c>
      <c r="E120" s="171">
        <f t="shared" si="4"/>
        <v>1.0732984293193719</v>
      </c>
      <c r="F120" s="171">
        <f t="shared" si="5"/>
        <v>7.0736551091778482E-2</v>
      </c>
      <c r="G120" s="171">
        <f t="shared" si="6"/>
        <v>5.2476754149918762E-3</v>
      </c>
      <c r="I120" s="171">
        <v>98</v>
      </c>
      <c r="J120" s="171">
        <v>-1.1842701975935177E-2</v>
      </c>
    </row>
    <row r="121" spans="3:10" x14ac:dyDescent="0.15">
      <c r="C121" s="178">
        <f>'Data Set-FMA00E'!A132</f>
        <v>43981</v>
      </c>
      <c r="D121" s="179">
        <f>'Data Set-FMA00E'!B132</f>
        <v>267.39999999999998</v>
      </c>
      <c r="E121" s="171">
        <f t="shared" si="4"/>
        <v>0.99701715137956748</v>
      </c>
      <c r="F121" s="171">
        <f t="shared" si="5"/>
        <v>-2.9873061797353537E-3</v>
      </c>
      <c r="G121" s="171">
        <f t="shared" si="6"/>
        <v>1.6461312806825226E-6</v>
      </c>
      <c r="I121" s="171">
        <v>99</v>
      </c>
      <c r="J121" s="171">
        <v>-1.1726518740319207E-2</v>
      </c>
    </row>
    <row r="122" spans="3:10" x14ac:dyDescent="0.15">
      <c r="C122" s="178">
        <f>'Data Set-FMA00E'!A133</f>
        <v>43980</v>
      </c>
      <c r="D122" s="179">
        <f>'Data Set-FMA00E'!B133</f>
        <v>268.2</v>
      </c>
      <c r="E122" s="171">
        <f t="shared" si="4"/>
        <v>1.0221036585365855</v>
      </c>
      <c r="F122" s="171">
        <f t="shared" si="5"/>
        <v>2.1862913777644273E-2</v>
      </c>
      <c r="G122" s="171">
        <f t="shared" si="6"/>
        <v>5.5541307987773696E-4</v>
      </c>
      <c r="I122" s="171">
        <v>100</v>
      </c>
      <c r="J122" s="171">
        <v>-1.1532753013548232E-2</v>
      </c>
    </row>
    <row r="123" spans="3:10" x14ac:dyDescent="0.15">
      <c r="C123" s="178">
        <f>'Data Set-FMA00E'!A134</f>
        <v>43977</v>
      </c>
      <c r="D123" s="179">
        <f>'Data Set-FMA00E'!B134</f>
        <v>262.39999999999998</v>
      </c>
      <c r="E123" s="171">
        <f t="shared" si="4"/>
        <v>0.9939393939393939</v>
      </c>
      <c r="F123" s="171">
        <f t="shared" si="5"/>
        <v>-6.0790460763822263E-3</v>
      </c>
      <c r="G123" s="171">
        <f t="shared" si="6"/>
        <v>1.913849333022682E-5</v>
      </c>
      <c r="I123" s="171">
        <v>101</v>
      </c>
      <c r="J123" s="171">
        <v>-1.1509644542653491E-2</v>
      </c>
    </row>
    <row r="124" spans="3:10" x14ac:dyDescent="0.15">
      <c r="C124" s="178">
        <f>'Data Set-FMA00E'!A135</f>
        <v>43976</v>
      </c>
      <c r="D124" s="179">
        <f>'Data Set-FMA00E'!B135</f>
        <v>264</v>
      </c>
      <c r="E124" s="171">
        <f t="shared" si="4"/>
        <v>1.0161662817551962</v>
      </c>
      <c r="F124" s="171">
        <f t="shared" si="5"/>
        <v>1.6036998909816885E-2</v>
      </c>
      <c r="G124" s="171">
        <f t="shared" si="6"/>
        <v>3.1475332162794322E-4</v>
      </c>
      <c r="I124" s="171">
        <v>102</v>
      </c>
      <c r="J124" s="171">
        <v>-1.1308073758254418E-2</v>
      </c>
    </row>
    <row r="125" spans="3:10" x14ac:dyDescent="0.15">
      <c r="C125" s="178">
        <f>'Data Set-FMA00E'!A136</f>
        <v>43975</v>
      </c>
      <c r="D125" s="179">
        <f>'Data Set-FMA00E'!B136</f>
        <v>259.8</v>
      </c>
      <c r="E125" s="171">
        <f t="shared" si="4"/>
        <v>1.076222038111019</v>
      </c>
      <c r="F125" s="171">
        <f t="shared" si="5"/>
        <v>7.3456795573068001E-2</v>
      </c>
      <c r="G125" s="171">
        <f t="shared" si="6"/>
        <v>5.6491887398114502E-3</v>
      </c>
      <c r="I125" s="171">
        <v>103</v>
      </c>
      <c r="J125" s="171">
        <v>-1.0000083334583198E-2</v>
      </c>
    </row>
    <row r="126" spans="3:10" x14ac:dyDescent="0.15">
      <c r="C126" s="178">
        <f>'Data Set-FMA00E'!A137</f>
        <v>43974</v>
      </c>
      <c r="D126" s="179">
        <f>'Data Set-FMA00E'!B137</f>
        <v>241.4</v>
      </c>
      <c r="E126" s="171">
        <f t="shared" si="4"/>
        <v>1.0625</v>
      </c>
      <c r="F126" s="171">
        <f t="shared" si="5"/>
        <v>6.062462181643484E-2</v>
      </c>
      <c r="G126" s="171">
        <f t="shared" si="6"/>
        <v>3.884893211143704E-3</v>
      </c>
      <c r="I126" s="171">
        <v>104</v>
      </c>
      <c r="J126" s="171">
        <v>-9.9834439841832625E-3</v>
      </c>
    </row>
    <row r="127" spans="3:10" x14ac:dyDescent="0.15">
      <c r="C127" s="178">
        <f>'Data Set-FMA00E'!A138</f>
        <v>43973</v>
      </c>
      <c r="D127" s="179">
        <f>'Data Set-FMA00E'!B138</f>
        <v>227.2</v>
      </c>
      <c r="E127" s="171">
        <f t="shared" si="4"/>
        <v>0.9554247266610596</v>
      </c>
      <c r="F127" s="171">
        <f t="shared" si="5"/>
        <v>-4.5599297409685297E-2</v>
      </c>
      <c r="G127" s="171">
        <f t="shared" si="6"/>
        <v>1.9267717016078732E-3</v>
      </c>
      <c r="I127" s="171">
        <v>105</v>
      </c>
      <c r="J127" s="171">
        <v>-9.2379409849363617E-3</v>
      </c>
    </row>
    <row r="128" spans="3:10" x14ac:dyDescent="0.15">
      <c r="C128" s="178">
        <f>'Data Set-FMA00E'!A139</f>
        <v>43970</v>
      </c>
      <c r="D128" s="179">
        <f>'Data Set-FMA00E'!B139</f>
        <v>237.8</v>
      </c>
      <c r="E128" s="171">
        <f t="shared" si="4"/>
        <v>0.98264462809917363</v>
      </c>
      <c r="F128" s="171">
        <f t="shared" si="5"/>
        <v>-1.7507741900004859E-2</v>
      </c>
      <c r="G128" s="171">
        <f t="shared" si="6"/>
        <v>2.4974910135666689E-4</v>
      </c>
      <c r="I128" s="171">
        <v>106</v>
      </c>
      <c r="J128" s="171">
        <v>-7.1642097467802379E-3</v>
      </c>
    </row>
    <row r="129" spans="3:10" x14ac:dyDescent="0.15">
      <c r="C129" s="178">
        <f>'Data Set-FMA00E'!A140</f>
        <v>43969</v>
      </c>
      <c r="D129" s="179">
        <f>'Data Set-FMA00E'!B140</f>
        <v>242</v>
      </c>
      <c r="E129" s="171">
        <f t="shared" si="4"/>
        <v>0.91736163760424561</v>
      </c>
      <c r="F129" s="171">
        <f t="shared" si="5"/>
        <v>-8.6253514126527861E-2</v>
      </c>
      <c r="G129" s="171">
        <f t="shared" si="6"/>
        <v>7.148571350693105E-3</v>
      </c>
      <c r="I129" s="171">
        <v>107</v>
      </c>
      <c r="J129" s="171">
        <v>-6.8939376826919318E-3</v>
      </c>
    </row>
    <row r="130" spans="3:10" x14ac:dyDescent="0.15">
      <c r="C130" s="178">
        <f>'Data Set-FMA00E'!A141</f>
        <v>43968</v>
      </c>
      <c r="D130" s="179">
        <f>'Data Set-FMA00E'!B141</f>
        <v>263.8</v>
      </c>
      <c r="E130" s="171">
        <f t="shared" si="4"/>
        <v>0.98875562218890556</v>
      </c>
      <c r="F130" s="171">
        <f t="shared" si="5"/>
        <v>-1.1308073758254418E-2</v>
      </c>
      <c r="G130" s="171">
        <f t="shared" si="6"/>
        <v>9.2232668188253636E-5</v>
      </c>
      <c r="I130" s="171">
        <v>108</v>
      </c>
      <c r="J130" s="171">
        <v>-6.7189502487449808E-3</v>
      </c>
    </row>
    <row r="131" spans="3:10" x14ac:dyDescent="0.15">
      <c r="C131" s="178">
        <f>'Data Set-FMA00E'!A142</f>
        <v>43967</v>
      </c>
      <c r="D131" s="179">
        <f>'Data Set-FMA00E'!B142</f>
        <v>266.8</v>
      </c>
      <c r="E131" s="171">
        <f t="shared" si="4"/>
        <v>1.0022539444027048</v>
      </c>
      <c r="F131" s="171">
        <f t="shared" si="5"/>
        <v>2.2514080804574279E-3</v>
      </c>
      <c r="G131" s="171">
        <f t="shared" si="6"/>
        <v>1.5647544950633533E-5</v>
      </c>
      <c r="I131" s="171">
        <v>109</v>
      </c>
      <c r="J131" s="171">
        <v>-6.4308903302904025E-3</v>
      </c>
    </row>
    <row r="132" spans="3:10" x14ac:dyDescent="0.15">
      <c r="C132" s="178">
        <f>'Data Set-FMA00E'!A143</f>
        <v>43966</v>
      </c>
      <c r="D132" s="179">
        <f>'Data Set-FMA00E'!B143</f>
        <v>266.2</v>
      </c>
      <c r="E132" s="171">
        <f t="shared" si="4"/>
        <v>1.1260575296108291</v>
      </c>
      <c r="F132" s="171">
        <f t="shared" si="5"/>
        <v>0.11872262042906809</v>
      </c>
      <c r="G132" s="171">
        <f t="shared" si="6"/>
        <v>1.4502640683853192E-2</v>
      </c>
      <c r="I132" s="171">
        <v>110</v>
      </c>
      <c r="J132" s="171">
        <v>-6.2176366108705619E-3</v>
      </c>
    </row>
    <row r="133" spans="3:10" x14ac:dyDescent="0.15">
      <c r="C133" s="178">
        <f>'Data Set-FMA00E'!A144</f>
        <v>43963</v>
      </c>
      <c r="D133" s="179">
        <f>'Data Set-FMA00E'!B144</f>
        <v>236.4</v>
      </c>
      <c r="E133" s="171">
        <f t="shared" si="4"/>
        <v>1.0180878552971577</v>
      </c>
      <c r="F133" s="171">
        <f t="shared" si="5"/>
        <v>1.7926216268152113E-2</v>
      </c>
      <c r="G133" s="171">
        <f t="shared" si="6"/>
        <v>3.8535676466648421E-4</v>
      </c>
      <c r="I133" s="171">
        <v>111</v>
      </c>
      <c r="J133" s="171">
        <v>-6.0790460763822263E-3</v>
      </c>
    </row>
    <row r="134" spans="3:10" x14ac:dyDescent="0.15">
      <c r="C134" s="178">
        <f>'Data Set-FMA00E'!A145</f>
        <v>43962</v>
      </c>
      <c r="D134" s="179">
        <f>'Data Set-FMA00E'!B145</f>
        <v>232.2</v>
      </c>
      <c r="E134" s="171">
        <f t="shared" si="4"/>
        <v>0.88693659281894566</v>
      </c>
      <c r="F134" s="171">
        <f t="shared" si="5"/>
        <v>-0.11998178421200854</v>
      </c>
      <c r="G134" s="171">
        <f t="shared" si="6"/>
        <v>1.3989565707430702E-2</v>
      </c>
      <c r="I134" s="171">
        <v>112</v>
      </c>
      <c r="J134" s="171">
        <v>-5.7595551583667715E-3</v>
      </c>
    </row>
    <row r="135" spans="3:10" x14ac:dyDescent="0.15">
      <c r="C135" s="178">
        <f>'Data Set-FMA00E'!A146</f>
        <v>43961</v>
      </c>
      <c r="D135" s="179">
        <f>'Data Set-FMA00E'!B146</f>
        <v>261.8</v>
      </c>
      <c r="E135" s="171">
        <f t="shared" si="4"/>
        <v>1.0472000000000001</v>
      </c>
      <c r="F135" s="171">
        <f t="shared" si="5"/>
        <v>4.6119935613553244E-2</v>
      </c>
      <c r="G135" s="171">
        <f t="shared" si="6"/>
        <v>2.2871565270871468E-3</v>
      </c>
      <c r="I135" s="171">
        <v>113</v>
      </c>
      <c r="J135" s="171">
        <v>-5.3867002126250733E-3</v>
      </c>
    </row>
    <row r="136" spans="3:10" x14ac:dyDescent="0.15">
      <c r="C136" s="178">
        <f>'Data Set-FMA00E'!A147</f>
        <v>43960</v>
      </c>
      <c r="D136" s="179">
        <f>'Data Set-FMA00E'!B147</f>
        <v>250</v>
      </c>
      <c r="E136" s="171">
        <f t="shared" si="4"/>
        <v>0.96302003081664089</v>
      </c>
      <c r="F136" s="171">
        <f t="shared" si="5"/>
        <v>-3.7681066967688595E-2</v>
      </c>
      <c r="G136" s="171">
        <f t="shared" si="6"/>
        <v>1.294328502384087E-3</v>
      </c>
      <c r="I136" s="171">
        <v>114</v>
      </c>
      <c r="J136" s="171">
        <v>-4.7846981233362704E-3</v>
      </c>
    </row>
    <row r="137" spans="3:10" x14ac:dyDescent="0.15">
      <c r="C137" s="178">
        <f>'Data Set-FMA00E'!A148</f>
        <v>43959</v>
      </c>
      <c r="D137" s="179">
        <f>'Data Set-FMA00E'!B148</f>
        <v>259.60000000000002</v>
      </c>
      <c r="E137" s="171">
        <f t="shared" si="4"/>
        <v>0.95091575091575098</v>
      </c>
      <c r="F137" s="171">
        <f t="shared" si="5"/>
        <v>-5.0329810355024734E-2</v>
      </c>
      <c r="G137" s="171">
        <f t="shared" si="6"/>
        <v>2.3644412587224815E-3</v>
      </c>
      <c r="I137" s="171">
        <v>115</v>
      </c>
      <c r="J137" s="171">
        <v>-4.3891804187632076E-3</v>
      </c>
    </row>
    <row r="138" spans="3:10" x14ac:dyDescent="0.15">
      <c r="C138" s="178">
        <f>'Data Set-FMA00E'!A149</f>
        <v>43956</v>
      </c>
      <c r="D138" s="179">
        <f>'Data Set-FMA00E'!B149</f>
        <v>273</v>
      </c>
      <c r="E138" s="171">
        <f t="shared" si="4"/>
        <v>0.95188284518828448</v>
      </c>
      <c r="F138" s="171">
        <f t="shared" si="5"/>
        <v>-4.9313313540505603E-2</v>
      </c>
      <c r="G138" s="171">
        <f t="shared" si="6"/>
        <v>2.2666191508012965E-3</v>
      </c>
      <c r="I138" s="171">
        <v>116</v>
      </c>
      <c r="J138" s="171">
        <v>-3.4305350967892482E-3</v>
      </c>
    </row>
    <row r="139" spans="3:10" x14ac:dyDescent="0.15">
      <c r="C139" s="178">
        <f>'Data Set-FMA00E'!A150</f>
        <v>43955</v>
      </c>
      <c r="D139" s="179">
        <f>'Data Set-FMA00E'!B150</f>
        <v>286.8</v>
      </c>
      <c r="E139" s="171">
        <f t="shared" si="4"/>
        <v>0.9689189189189189</v>
      </c>
      <c r="F139" s="171">
        <f t="shared" si="5"/>
        <v>-3.1574345598595094E-2</v>
      </c>
      <c r="G139" s="171">
        <f t="shared" si="6"/>
        <v>8.9222023923177349E-4</v>
      </c>
      <c r="I139" s="171">
        <v>117</v>
      </c>
      <c r="J139" s="171">
        <v>-3.1948908965191767E-3</v>
      </c>
    </row>
    <row r="140" spans="3:10" x14ac:dyDescent="0.15">
      <c r="C140" s="178">
        <f>'Data Set-FMA00E'!A151</f>
        <v>43954</v>
      </c>
      <c r="D140" s="179">
        <f>'Data Set-FMA00E'!B151</f>
        <v>296</v>
      </c>
      <c r="E140" s="171">
        <f t="shared" si="4"/>
        <v>1.0371408549404346</v>
      </c>
      <c r="F140" s="171">
        <f t="shared" si="5"/>
        <v>3.6467749281324464E-2</v>
      </c>
      <c r="G140" s="171">
        <f t="shared" si="6"/>
        <v>1.4571045601878179E-3</v>
      </c>
      <c r="I140" s="171">
        <v>118</v>
      </c>
      <c r="J140" s="171">
        <v>-3.0792941960613813E-3</v>
      </c>
    </row>
    <row r="141" spans="3:10" x14ac:dyDescent="0.15">
      <c r="C141" s="178">
        <f>'Data Set-FMA00E'!A152</f>
        <v>43953</v>
      </c>
      <c r="D141" s="179">
        <f>'Data Set-FMA00E'!B152</f>
        <v>285.39999999999998</v>
      </c>
      <c r="E141" s="171">
        <f t="shared" si="4"/>
        <v>0.98822714681440427</v>
      </c>
      <c r="F141" s="171">
        <f t="shared" si="5"/>
        <v>-1.184270197593529E-2</v>
      </c>
      <c r="G141" s="171">
        <f t="shared" si="6"/>
        <v>1.0278740342476131E-4</v>
      </c>
      <c r="I141" s="171">
        <v>119</v>
      </c>
      <c r="J141" s="171">
        <v>-2.9873061797353537E-3</v>
      </c>
    </row>
    <row r="142" spans="3:10" x14ac:dyDescent="0.15">
      <c r="C142" s="178">
        <f>'Data Set-FMA00E'!A153</f>
        <v>43952</v>
      </c>
      <c r="D142" s="179">
        <f>'Data Set-FMA00E'!B153</f>
        <v>288.8</v>
      </c>
      <c r="E142" s="171">
        <f t="shared" si="4"/>
        <v>1.0041724617524339</v>
      </c>
      <c r="F142" s="171">
        <f t="shared" si="5"/>
        <v>4.1637811717795143E-3</v>
      </c>
      <c r="G142" s="171">
        <f t="shared" si="6"/>
        <v>3.4434255786367452E-5</v>
      </c>
      <c r="I142" s="171">
        <v>120</v>
      </c>
      <c r="J142" s="171">
        <v>-2.9239786914352006E-3</v>
      </c>
    </row>
    <row r="143" spans="3:10" x14ac:dyDescent="0.15">
      <c r="C143" s="178">
        <f>'Data Set-FMA00E'!A154</f>
        <v>43949</v>
      </c>
      <c r="D143" s="179">
        <f>'Data Set-FMA00E'!B154</f>
        <v>287.60000000000002</v>
      </c>
      <c r="E143" s="171">
        <f t="shared" si="4"/>
        <v>1.0234875444839859</v>
      </c>
      <c r="F143" s="171">
        <f t="shared" si="5"/>
        <v>2.3215956513146022E-2</v>
      </c>
      <c r="G143" s="171">
        <f t="shared" si="6"/>
        <v>6.2101867145181687E-4</v>
      </c>
      <c r="I143" s="171">
        <v>121</v>
      </c>
      <c r="J143" s="171">
        <v>-1.4880955127019556E-3</v>
      </c>
    </row>
    <row r="144" spans="3:10" x14ac:dyDescent="0.15">
      <c r="C144" s="178">
        <f>'Data Set-FMA00E'!A155</f>
        <v>43948</v>
      </c>
      <c r="D144" s="179">
        <f>'Data Set-FMA00E'!B155</f>
        <v>281</v>
      </c>
      <c r="E144" s="171">
        <f t="shared" si="4"/>
        <v>1.0399703923019985</v>
      </c>
      <c r="F144" s="171">
        <f t="shared" si="5"/>
        <v>3.919224380764727E-2</v>
      </c>
      <c r="G144" s="171">
        <f t="shared" si="6"/>
        <v>1.672526453152173E-3</v>
      </c>
      <c r="I144" s="171">
        <v>122</v>
      </c>
      <c r="J144" s="171">
        <v>-1.2099215027131982E-3</v>
      </c>
    </row>
    <row r="145" spans="3:10" x14ac:dyDescent="0.15">
      <c r="C145" s="178">
        <f>'Data Set-FMA00E'!A156</f>
        <v>43947</v>
      </c>
      <c r="D145" s="179">
        <f>'Data Set-FMA00E'!B156</f>
        <v>270.2</v>
      </c>
      <c r="E145" s="171">
        <f t="shared" si="4"/>
        <v>1.0281582952815829</v>
      </c>
      <c r="F145" s="171">
        <f t="shared" si="5"/>
        <v>2.7769138915642953E-2</v>
      </c>
      <c r="G145" s="171">
        <f t="shared" si="6"/>
        <v>8.6868299451278567E-4</v>
      </c>
      <c r="I145" s="171">
        <v>123</v>
      </c>
      <c r="J145" s="171">
        <v>-6.6203246376953656E-4</v>
      </c>
    </row>
    <row r="146" spans="3:10" x14ac:dyDescent="0.15">
      <c r="C146" s="178">
        <f>'Data Set-FMA00E'!A157</f>
        <v>43946</v>
      </c>
      <c r="D146" s="179">
        <f>'Data Set-FMA00E'!B157</f>
        <v>262.8</v>
      </c>
      <c r="E146" s="171">
        <f t="shared" si="4"/>
        <v>0.96122896854425766</v>
      </c>
      <c r="F146" s="171">
        <f t="shared" si="5"/>
        <v>-3.9542637679393575E-2</v>
      </c>
      <c r="G146" s="171">
        <f t="shared" si="6"/>
        <v>1.4317405776153283E-3</v>
      </c>
      <c r="I146" s="171">
        <v>124</v>
      </c>
      <c r="J146" s="171">
        <v>0</v>
      </c>
    </row>
    <row r="147" spans="3:10" x14ac:dyDescent="0.15">
      <c r="C147" s="178">
        <f>'Data Set-FMA00E'!A158</f>
        <v>43945</v>
      </c>
      <c r="D147" s="179">
        <f>'Data Set-FMA00E'!B158</f>
        <v>273.39999999999998</v>
      </c>
      <c r="E147" s="171">
        <f t="shared" si="4"/>
        <v>0.97295373665480422</v>
      </c>
      <c r="F147" s="171">
        <f t="shared" si="5"/>
        <v>-2.7418745043896627E-2</v>
      </c>
      <c r="G147" s="171">
        <f t="shared" si="6"/>
        <v>6.6123321350117627E-4</v>
      </c>
      <c r="I147" s="171">
        <v>125</v>
      </c>
      <c r="J147" s="171">
        <v>6.7911717380868427E-4</v>
      </c>
    </row>
    <row r="148" spans="3:10" x14ac:dyDescent="0.15">
      <c r="C148" s="178">
        <f>'Data Set-FMA00E'!A159</f>
        <v>43942</v>
      </c>
      <c r="D148" s="179">
        <f>'Data Set-FMA00E'!B159</f>
        <v>281</v>
      </c>
      <c r="E148" s="171">
        <f t="shared" si="4"/>
        <v>1.0774539877300613</v>
      </c>
      <c r="F148" s="171">
        <f t="shared" si="5"/>
        <v>7.4600839281247819E-2</v>
      </c>
      <c r="G148" s="171">
        <f t="shared" si="6"/>
        <v>5.8224727092367921E-3</v>
      </c>
      <c r="I148" s="171">
        <v>126</v>
      </c>
      <c r="J148" s="171">
        <v>6.9662141444791384E-4</v>
      </c>
    </row>
    <row r="149" spans="3:10" x14ac:dyDescent="0.15">
      <c r="C149" s="178">
        <f>'Data Set-FMA00E'!A160</f>
        <v>43940</v>
      </c>
      <c r="D149" s="179">
        <f>'Data Set-FMA00E'!B160</f>
        <v>260.8</v>
      </c>
      <c r="E149" s="171">
        <f t="shared" si="4"/>
        <v>1.0382165605095541</v>
      </c>
      <c r="F149" s="171">
        <f t="shared" si="5"/>
        <v>3.750439545845427E-2</v>
      </c>
      <c r="G149" s="171">
        <f t="shared" si="6"/>
        <v>1.53732099205618E-3</v>
      </c>
      <c r="I149" s="171">
        <v>127</v>
      </c>
      <c r="J149" s="171">
        <v>7.6657727019546242E-4</v>
      </c>
    </row>
    <row r="150" spans="3:10" x14ac:dyDescent="0.15">
      <c r="C150" s="178">
        <f>'Data Set-FMA00E'!A161</f>
        <v>43939</v>
      </c>
      <c r="D150" s="179">
        <f>'Data Set-FMA00E'!B161</f>
        <v>251.2</v>
      </c>
      <c r="E150" s="171">
        <f t="shared" si="4"/>
        <v>0.95951107715813588</v>
      </c>
      <c r="F150" s="171">
        <f t="shared" si="5"/>
        <v>-4.1331418881756045E-2</v>
      </c>
      <c r="G150" s="171">
        <f t="shared" si="6"/>
        <v>1.5703093669840443E-3</v>
      </c>
      <c r="I150" s="171">
        <v>128</v>
      </c>
      <c r="J150" s="171">
        <v>1.2418208597820913E-3</v>
      </c>
    </row>
    <row r="151" spans="3:10" x14ac:dyDescent="0.15">
      <c r="C151" s="178">
        <f>'Data Set-FMA00E'!A162</f>
        <v>43938</v>
      </c>
      <c r="D151" s="179">
        <f>'Data Set-FMA00E'!B162</f>
        <v>261.8</v>
      </c>
      <c r="E151" s="171">
        <f t="shared" si="4"/>
        <v>0.93835125448028678</v>
      </c>
      <c r="F151" s="171">
        <f t="shared" si="5"/>
        <v>-6.3630928345566037E-2</v>
      </c>
      <c r="G151" s="171">
        <f t="shared" si="6"/>
        <v>3.8349085736204386E-3</v>
      </c>
      <c r="I151" s="171">
        <v>129</v>
      </c>
      <c r="J151" s="171">
        <v>1.8177474510078055E-3</v>
      </c>
    </row>
    <row r="152" spans="3:10" x14ac:dyDescent="0.15">
      <c r="C152" s="178">
        <f>'Data Set-FMA00E'!A163</f>
        <v>43935</v>
      </c>
      <c r="D152" s="179">
        <f>'Data Set-FMA00E'!B163</f>
        <v>279</v>
      </c>
      <c r="E152" s="171">
        <f t="shared" ref="E152:E215" si="7">D152/D153</f>
        <v>1.0094066570188134</v>
      </c>
      <c r="F152" s="171">
        <f t="shared" ref="F152:F215" si="8">LN(E152)</f>
        <v>9.3626899278508625E-3</v>
      </c>
      <c r="G152" s="171">
        <f t="shared" ref="G152:G215" si="9">(F152-$D$7)^2</f>
        <v>1.2247803814010951E-4</v>
      </c>
      <c r="I152" s="171">
        <v>130</v>
      </c>
      <c r="J152" s="171">
        <v>1.8187334507111384E-3</v>
      </c>
    </row>
    <row r="153" spans="3:10" x14ac:dyDescent="0.15">
      <c r="C153" s="178">
        <f>'Data Set-FMA00E'!A164</f>
        <v>43934</v>
      </c>
      <c r="D153" s="179">
        <f>'Data Set-FMA00E'!B164</f>
        <v>276.39999999999998</v>
      </c>
      <c r="E153" s="171">
        <f t="shared" si="7"/>
        <v>1.0290394638868203</v>
      </c>
      <c r="F153" s="171">
        <f t="shared" si="8"/>
        <v>2.8625807804377415E-2</v>
      </c>
      <c r="G153" s="171">
        <f t="shared" si="9"/>
        <v>9.1991481478082601E-4</v>
      </c>
      <c r="I153" s="171">
        <v>131</v>
      </c>
      <c r="J153" s="171">
        <v>1.8558619616801941E-3</v>
      </c>
    </row>
    <row r="154" spans="3:10" x14ac:dyDescent="0.15">
      <c r="C154" s="178">
        <f>'Data Set-FMA00E'!A165</f>
        <v>43933</v>
      </c>
      <c r="D154" s="179">
        <f>'Data Set-FMA00E'!B165</f>
        <v>268.60000000000002</v>
      </c>
      <c r="E154" s="171">
        <f t="shared" si="7"/>
        <v>0.99851301115241642</v>
      </c>
      <c r="F154" s="171">
        <f t="shared" si="8"/>
        <v>-1.4880955127018446E-3</v>
      </c>
      <c r="G154" s="171">
        <f t="shared" si="9"/>
        <v>4.6739927731951326E-8</v>
      </c>
      <c r="I154" s="171">
        <v>132</v>
      </c>
      <c r="J154" s="171">
        <v>2.1045255049154431E-3</v>
      </c>
    </row>
    <row r="155" spans="3:10" x14ac:dyDescent="0.15">
      <c r="C155" s="178">
        <f>'Data Set-FMA00E'!A166</f>
        <v>43932</v>
      </c>
      <c r="D155" s="179">
        <f>'Data Set-FMA00E'!B166</f>
        <v>269</v>
      </c>
      <c r="E155" s="171">
        <f t="shared" si="7"/>
        <v>0.95661450924608826</v>
      </c>
      <c r="F155" s="171">
        <f t="shared" si="8"/>
        <v>-4.4354780334670663E-2</v>
      </c>
      <c r="G155" s="171">
        <f t="shared" si="9"/>
        <v>1.8190643511590639E-3</v>
      </c>
      <c r="I155" s="171">
        <v>133</v>
      </c>
      <c r="J155" s="171">
        <v>2.2514080804574279E-3</v>
      </c>
    </row>
    <row r="156" spans="3:10" x14ac:dyDescent="0.15">
      <c r="C156" s="178">
        <f>'Data Set-FMA00E'!A167</f>
        <v>43931</v>
      </c>
      <c r="D156" s="179">
        <f>'Data Set-FMA00E'!B167</f>
        <v>281.2</v>
      </c>
      <c r="E156" s="171">
        <f t="shared" si="7"/>
        <v>1.0232896652110626</v>
      </c>
      <c r="F156" s="171">
        <f t="shared" si="8"/>
        <v>2.3022599588315547E-2</v>
      </c>
      <c r="G156" s="171">
        <f t="shared" si="9"/>
        <v>6.1141905400361927E-4</v>
      </c>
      <c r="I156" s="171">
        <v>134</v>
      </c>
      <c r="J156" s="171">
        <v>2.543883335737681E-3</v>
      </c>
    </row>
    <row r="157" spans="3:10" x14ac:dyDescent="0.15">
      <c r="C157" s="178">
        <f>'Data Set-FMA00E'!A168</f>
        <v>43928</v>
      </c>
      <c r="D157" s="179">
        <f>'Data Set-FMA00E'!B168</f>
        <v>274.8</v>
      </c>
      <c r="E157" s="171">
        <f t="shared" si="7"/>
        <v>0.97585227272727271</v>
      </c>
      <c r="F157" s="171">
        <f t="shared" si="8"/>
        <v>-2.4444063935693081E-2</v>
      </c>
      <c r="G157" s="171">
        <f t="shared" si="9"/>
        <v>5.1709733217349216E-4</v>
      </c>
      <c r="I157" s="171">
        <v>135</v>
      </c>
      <c r="J157" s="171">
        <v>2.5499376332727051E-3</v>
      </c>
    </row>
    <row r="158" spans="3:10" x14ac:dyDescent="0.15">
      <c r="C158" s="178">
        <f>'Data Set-FMA00E'!A169</f>
        <v>43927</v>
      </c>
      <c r="D158" s="179">
        <f>'Data Set-FMA00E'!B169</f>
        <v>281.60000000000002</v>
      </c>
      <c r="E158" s="171">
        <f t="shared" si="7"/>
        <v>0.97170462387853695</v>
      </c>
      <c r="F158" s="171">
        <f t="shared" si="8"/>
        <v>-2.8703405602694635E-2</v>
      </c>
      <c r="G158" s="171">
        <f t="shared" si="9"/>
        <v>7.2895225938846237E-4</v>
      </c>
      <c r="I158" s="171">
        <v>136</v>
      </c>
      <c r="J158" s="171">
        <v>2.7643417741498857E-3</v>
      </c>
    </row>
    <row r="159" spans="3:10" x14ac:dyDescent="0.15">
      <c r="C159" s="178">
        <f>'Data Set-FMA00E'!A170</f>
        <v>43926</v>
      </c>
      <c r="D159" s="179">
        <f>'Data Set-FMA00E'!B170</f>
        <v>289.8</v>
      </c>
      <c r="E159" s="171">
        <f t="shared" si="7"/>
        <v>0.98504418762746437</v>
      </c>
      <c r="F159" s="171">
        <f t="shared" si="8"/>
        <v>-1.5068778280755075E-2</v>
      </c>
      <c r="G159" s="171">
        <f t="shared" si="9"/>
        <v>1.7860955495648857E-4</v>
      </c>
      <c r="I159" s="171">
        <v>137</v>
      </c>
      <c r="J159" s="171">
        <v>3.0646668179031659E-3</v>
      </c>
    </row>
    <row r="160" spans="3:10" x14ac:dyDescent="0.15">
      <c r="C160" s="178">
        <f>'Data Set-FMA00E'!A171</f>
        <v>43925</v>
      </c>
      <c r="D160" s="179">
        <f>'Data Set-FMA00E'!B171</f>
        <v>294.2</v>
      </c>
      <c r="E160" s="171">
        <f t="shared" si="7"/>
        <v>0.97611147976111479</v>
      </c>
      <c r="F160" s="171">
        <f t="shared" si="8"/>
        <v>-2.4178478025057952E-2</v>
      </c>
      <c r="G160" s="171">
        <f t="shared" si="9"/>
        <v>5.0508914075473666E-4</v>
      </c>
      <c r="I160" s="171">
        <v>138</v>
      </c>
      <c r="J160" s="171">
        <v>3.5587226169941544E-3</v>
      </c>
    </row>
    <row r="161" spans="3:10" x14ac:dyDescent="0.15">
      <c r="C161" s="178">
        <f>'Data Set-FMA00E'!A172</f>
        <v>43924</v>
      </c>
      <c r="D161" s="179">
        <f>'Data Set-FMA00E'!B172</f>
        <v>301.39999999999998</v>
      </c>
      <c r="E161" s="171">
        <f t="shared" si="7"/>
        <v>1.0538461538461539</v>
      </c>
      <c r="F161" s="171">
        <f t="shared" si="8"/>
        <v>5.2446475372542524E-2</v>
      </c>
      <c r="G161" s="171">
        <f t="shared" si="9"/>
        <v>2.9323053582198263E-3</v>
      </c>
      <c r="I161" s="171">
        <v>139</v>
      </c>
      <c r="J161" s="171">
        <v>4.1637811717795143E-3</v>
      </c>
    </row>
    <row r="162" spans="3:10" x14ac:dyDescent="0.15">
      <c r="C162" s="178">
        <f>'Data Set-FMA00E'!A173</f>
        <v>43921</v>
      </c>
      <c r="D162" s="179">
        <f>'Data Set-FMA00E'!B173</f>
        <v>286</v>
      </c>
      <c r="E162" s="171">
        <f t="shared" si="7"/>
        <v>0.9603760913364674</v>
      </c>
      <c r="F162" s="171">
        <f t="shared" si="8"/>
        <v>-4.0430309430056051E-2</v>
      </c>
      <c r="G162" s="171">
        <f t="shared" si="9"/>
        <v>1.4997046039337818E-3</v>
      </c>
      <c r="I162" s="171">
        <v>140</v>
      </c>
      <c r="J162" s="171">
        <v>4.1906818794516468E-3</v>
      </c>
    </row>
    <row r="163" spans="3:10" x14ac:dyDescent="0.15">
      <c r="C163" s="178">
        <f>'Data Set-FMA00E'!A174</f>
        <v>43920</v>
      </c>
      <c r="D163" s="179">
        <f>'Data Set-FMA00E'!B174</f>
        <v>297.8</v>
      </c>
      <c r="E163" s="171">
        <f t="shared" si="7"/>
        <v>0.97383911052975802</v>
      </c>
      <c r="F163" s="171">
        <f t="shared" si="8"/>
        <v>-2.6509173245053304E-2</v>
      </c>
      <c r="G163" s="171">
        <f t="shared" si="9"/>
        <v>6.1528224755625044E-4</v>
      </c>
      <c r="I163" s="171">
        <v>141</v>
      </c>
      <c r="J163" s="171">
        <v>4.8396948669642134E-3</v>
      </c>
    </row>
    <row r="164" spans="3:10" x14ac:dyDescent="0.15">
      <c r="C164" s="178">
        <f>'Data Set-FMA00E'!A175</f>
        <v>43919</v>
      </c>
      <c r="D164" s="179">
        <f>'Data Set-FMA00E'!B175</f>
        <v>305.8</v>
      </c>
      <c r="E164" s="171">
        <f t="shared" si="7"/>
        <v>1.0200133422281521</v>
      </c>
      <c r="F164" s="171">
        <f t="shared" si="8"/>
        <v>1.9815707826464593E-2</v>
      </c>
      <c r="G164" s="171">
        <f t="shared" si="9"/>
        <v>4.6311029364957571E-4</v>
      </c>
      <c r="I164" s="171">
        <v>142</v>
      </c>
      <c r="J164" s="171">
        <v>4.9487552392588272E-3</v>
      </c>
    </row>
    <row r="165" spans="3:10" x14ac:dyDescent="0.15">
      <c r="C165" s="178">
        <f>'Data Set-FMA00E'!A176</f>
        <v>43918</v>
      </c>
      <c r="D165" s="179">
        <f>'Data Set-FMA00E'!B176</f>
        <v>299.8</v>
      </c>
      <c r="E165" s="171">
        <f t="shared" si="7"/>
        <v>0.96897220426632202</v>
      </c>
      <c r="F165" s="171">
        <f t="shared" si="8"/>
        <v>-3.1519352470468304E-2</v>
      </c>
      <c r="G165" s="171">
        <f t="shared" si="9"/>
        <v>8.8893796785382553E-4</v>
      </c>
      <c r="I165" s="171">
        <v>143</v>
      </c>
      <c r="J165" s="171">
        <v>5.6980211146377959E-3</v>
      </c>
    </row>
    <row r="166" spans="3:10" x14ac:dyDescent="0.15">
      <c r="C166" s="178">
        <f>'Data Set-FMA00E'!A177</f>
        <v>43917</v>
      </c>
      <c r="D166" s="179">
        <f>'Data Set-FMA00E'!B177</f>
        <v>309.39999999999998</v>
      </c>
      <c r="E166" s="171">
        <f t="shared" si="7"/>
        <v>0.98347107438016512</v>
      </c>
      <c r="F166" s="171">
        <f t="shared" si="8"/>
        <v>-1.6667052485211872E-2</v>
      </c>
      <c r="G166" s="171">
        <f t="shared" si="9"/>
        <v>2.2388427008966788E-4</v>
      </c>
      <c r="I166" s="171">
        <v>144</v>
      </c>
      <c r="J166" s="171">
        <v>5.9283385698801943E-3</v>
      </c>
    </row>
    <row r="167" spans="3:10" x14ac:dyDescent="0.15">
      <c r="C167" s="178">
        <f>'Data Set-FMA00E'!A178</f>
        <v>43914</v>
      </c>
      <c r="D167" s="179">
        <f>'Data Set-FMA00E'!B178</f>
        <v>314.60000000000002</v>
      </c>
      <c r="E167" s="171">
        <f t="shared" si="7"/>
        <v>1.017464424320828</v>
      </c>
      <c r="F167" s="171">
        <f t="shared" si="8"/>
        <v>1.7313673910910564E-2</v>
      </c>
      <c r="G167" s="171">
        <f t="shared" si="9"/>
        <v>3.6168294000360062E-4</v>
      </c>
      <c r="I167" s="171">
        <v>145</v>
      </c>
      <c r="J167" s="171">
        <v>6.0504386257740801E-3</v>
      </c>
    </row>
    <row r="168" spans="3:10" x14ac:dyDescent="0.15">
      <c r="C168" s="178">
        <f>'Data Set-FMA00E'!A179</f>
        <v>43913</v>
      </c>
      <c r="D168" s="179">
        <f>'Data Set-FMA00E'!B179</f>
        <v>309.2</v>
      </c>
      <c r="E168" s="171">
        <f t="shared" si="7"/>
        <v>0.97110552763819102</v>
      </c>
      <c r="F168" s="171">
        <f t="shared" si="8"/>
        <v>-2.932013725696098E-2</v>
      </c>
      <c r="G168" s="171">
        <f t="shared" si="9"/>
        <v>7.6263503614746404E-4</v>
      </c>
      <c r="I168" s="171">
        <v>146</v>
      </c>
      <c r="J168" s="171">
        <v>6.2478509383629491E-3</v>
      </c>
    </row>
    <row r="169" spans="3:10" x14ac:dyDescent="0.15">
      <c r="C169" s="178">
        <f>'Data Set-FMA00E'!A180</f>
        <v>43912</v>
      </c>
      <c r="D169" s="179">
        <f>'Data Set-FMA00E'!B180</f>
        <v>318.39999999999998</v>
      </c>
      <c r="E169" s="171">
        <f t="shared" si="7"/>
        <v>0.99004975124378114</v>
      </c>
      <c r="F169" s="171">
        <f t="shared" si="8"/>
        <v>-1.0000083334583311E-2</v>
      </c>
      <c r="G169" s="171">
        <f t="shared" si="9"/>
        <v>6.8820191984983163E-5</v>
      </c>
      <c r="I169" s="171">
        <v>147</v>
      </c>
      <c r="J169" s="171">
        <v>6.3191363514785324E-3</v>
      </c>
    </row>
    <row r="170" spans="3:10" x14ac:dyDescent="0.15">
      <c r="C170" s="178">
        <f>'Data Set-FMA00E'!A181</f>
        <v>43911</v>
      </c>
      <c r="D170" s="179">
        <f>'Data Set-FMA00E'!B181</f>
        <v>321.59999999999997</v>
      </c>
      <c r="E170" s="171">
        <f t="shared" si="7"/>
        <v>1.0489236790606651</v>
      </c>
      <c r="F170" s="171">
        <f t="shared" si="8"/>
        <v>4.7764570867097289E-2</v>
      </c>
      <c r="G170" s="171">
        <f t="shared" si="9"/>
        <v>2.4471681660610005E-3</v>
      </c>
      <c r="I170" s="171">
        <v>148</v>
      </c>
      <c r="J170" s="171">
        <v>6.6445427186685108E-3</v>
      </c>
    </row>
    <row r="171" spans="3:10" x14ac:dyDescent="0.15">
      <c r="C171" s="178">
        <f>'Data Set-FMA00E'!A182</f>
        <v>43910</v>
      </c>
      <c r="D171" s="179">
        <f>'Data Set-FMA00E'!B182</f>
        <v>306.60000000000002</v>
      </c>
      <c r="E171" s="171">
        <f t="shared" si="7"/>
        <v>0.97148288973384034</v>
      </c>
      <c r="F171" s="171">
        <f t="shared" si="8"/>
        <v>-2.8931622534005393E-2</v>
      </c>
      <c r="G171" s="171">
        <f t="shared" si="9"/>
        <v>7.4132765311385994E-4</v>
      </c>
      <c r="I171" s="171">
        <v>149</v>
      </c>
      <c r="J171" s="171">
        <v>6.6646717457326974E-3</v>
      </c>
    </row>
    <row r="172" spans="3:10" x14ac:dyDescent="0.15">
      <c r="C172" s="178">
        <f>'Data Set-FMA00E'!A183</f>
        <v>43907</v>
      </c>
      <c r="D172" s="179">
        <f>'Data Set-FMA00E'!B183</f>
        <v>315.60000000000002</v>
      </c>
      <c r="E172" s="171">
        <f t="shared" si="7"/>
        <v>0.98563397876327286</v>
      </c>
      <c r="F172" s="171">
        <f t="shared" si="8"/>
        <v>-1.4470211590895234E-2</v>
      </c>
      <c r="G172" s="171">
        <f t="shared" si="9"/>
        <v>1.6296876165886834E-4</v>
      </c>
      <c r="I172" s="171">
        <v>150</v>
      </c>
      <c r="J172" s="171">
        <v>6.7755109836080624E-3</v>
      </c>
    </row>
    <row r="173" spans="3:10" x14ac:dyDescent="0.15">
      <c r="C173" s="178">
        <f>'Data Set-FMA00E'!A184</f>
        <v>43906</v>
      </c>
      <c r="D173" s="179">
        <f>'Data Set-FMA00E'!B184</f>
        <v>320.20000000000005</v>
      </c>
      <c r="E173" s="171">
        <f t="shared" si="7"/>
        <v>1.023003194888179</v>
      </c>
      <c r="F173" s="171">
        <f t="shared" si="8"/>
        <v>2.2742610022461213E-2</v>
      </c>
      <c r="G173" s="171">
        <f t="shared" si="9"/>
        <v>5.9765090616564114E-4</v>
      </c>
      <c r="I173" s="171">
        <v>151</v>
      </c>
      <c r="J173" s="171">
        <v>7.168489478612497E-3</v>
      </c>
    </row>
    <row r="174" spans="3:10" x14ac:dyDescent="0.15">
      <c r="C174" s="178">
        <f>'Data Set-FMA00E'!A185</f>
        <v>43905</v>
      </c>
      <c r="D174" s="179">
        <f>'Data Set-FMA00E'!B185</f>
        <v>313</v>
      </c>
      <c r="E174" s="171">
        <f t="shared" si="7"/>
        <v>0.95543345543345537</v>
      </c>
      <c r="F174" s="171">
        <f t="shared" si="8"/>
        <v>-4.5590161438761212E-2</v>
      </c>
      <c r="G174" s="171">
        <f t="shared" si="9"/>
        <v>1.9259697380455887E-3</v>
      </c>
      <c r="I174" s="171">
        <v>152</v>
      </c>
      <c r="J174" s="171">
        <v>8.566773973851978E-3</v>
      </c>
    </row>
    <row r="175" spans="3:10" x14ac:dyDescent="0.15">
      <c r="C175" s="178">
        <f>'Data Set-FMA00E'!A186</f>
        <v>43904</v>
      </c>
      <c r="D175" s="179">
        <f>'Data Set-FMA00E'!B186</f>
        <v>327.60000000000002</v>
      </c>
      <c r="E175" s="171">
        <f t="shared" si="7"/>
        <v>0.9885334942667473</v>
      </c>
      <c r="F175" s="171">
        <f t="shared" si="8"/>
        <v>-1.1532753013548006E-2</v>
      </c>
      <c r="G175" s="171">
        <f t="shared" si="9"/>
        <v>9.6598691055276966E-5</v>
      </c>
      <c r="I175" s="171">
        <v>153</v>
      </c>
      <c r="J175" s="171">
        <v>9.3396275961326238E-3</v>
      </c>
    </row>
    <row r="176" spans="3:10" x14ac:dyDescent="0.15">
      <c r="C176" s="178">
        <f>'Data Set-FMA00E'!A187</f>
        <v>43900</v>
      </c>
      <c r="D176" s="179">
        <f>'Data Set-FMA00E'!B187</f>
        <v>331.4</v>
      </c>
      <c r="E176" s="171">
        <f t="shared" si="7"/>
        <v>0.98047337278106517</v>
      </c>
      <c r="F176" s="171">
        <f t="shared" si="8"/>
        <v>-1.9719790490556166E-2</v>
      </c>
      <c r="G176" s="171">
        <f t="shared" si="9"/>
        <v>3.2455826864199658E-4</v>
      </c>
      <c r="I176" s="171">
        <v>154</v>
      </c>
      <c r="J176" s="171">
        <v>9.3626899278508625E-3</v>
      </c>
    </row>
    <row r="177" spans="3:10" x14ac:dyDescent="0.15">
      <c r="C177" s="178">
        <f>'Data Set-FMA00E'!A188</f>
        <v>43899</v>
      </c>
      <c r="D177" s="179">
        <f>'Data Set-FMA00E'!B188</f>
        <v>337.99999999999994</v>
      </c>
      <c r="E177" s="171">
        <f t="shared" si="7"/>
        <v>1.0205314009661837</v>
      </c>
      <c r="F177" s="171">
        <f t="shared" si="8"/>
        <v>2.0323472971914242E-2</v>
      </c>
      <c r="G177" s="171">
        <f t="shared" si="9"/>
        <v>4.8522232844332001E-4</v>
      </c>
      <c r="I177" s="171">
        <v>155</v>
      </c>
      <c r="J177" s="171">
        <v>9.9732318787533417E-3</v>
      </c>
    </row>
    <row r="178" spans="3:10" x14ac:dyDescent="0.15">
      <c r="C178" s="178">
        <f>'Data Set-FMA00E'!A189</f>
        <v>43898</v>
      </c>
      <c r="D178" s="179">
        <f>'Data Set-FMA00E'!B189</f>
        <v>331.19999999999993</v>
      </c>
      <c r="E178" s="171">
        <f t="shared" si="7"/>
        <v>1.0247524752475246</v>
      </c>
      <c r="F178" s="171">
        <f t="shared" si="8"/>
        <v>2.4451095864164118E-2</v>
      </c>
      <c r="G178" s="171">
        <f t="shared" si="9"/>
        <v>6.8410419414442704E-4</v>
      </c>
      <c r="I178" s="171">
        <v>156</v>
      </c>
      <c r="J178" s="171">
        <v>1.0323373397859855E-2</v>
      </c>
    </row>
    <row r="179" spans="3:10" x14ac:dyDescent="0.15">
      <c r="C179" s="178">
        <f>'Data Set-FMA00E'!A190</f>
        <v>43897</v>
      </c>
      <c r="D179" s="179">
        <f>'Data Set-FMA00E'!B190</f>
        <v>323.2</v>
      </c>
      <c r="E179" s="171">
        <f t="shared" si="7"/>
        <v>0.97466827503015685</v>
      </c>
      <c r="F179" s="171">
        <f t="shared" si="8"/>
        <v>-2.5658096614199561E-2</v>
      </c>
      <c r="G179" s="171">
        <f t="shared" si="9"/>
        <v>5.7378486555972039E-4</v>
      </c>
      <c r="I179" s="171">
        <v>157</v>
      </c>
      <c r="J179" s="171">
        <v>1.0370463311631583E-2</v>
      </c>
    </row>
    <row r="180" spans="3:10" x14ac:dyDescent="0.15">
      <c r="C180" s="178">
        <f>'Data Set-FMA00E'!A191</f>
        <v>43896</v>
      </c>
      <c r="D180" s="179">
        <f>'Data Set-FMA00E'!B191</f>
        <v>331.59999999999997</v>
      </c>
      <c r="E180" s="171">
        <f t="shared" si="7"/>
        <v>0.96115942028985502</v>
      </c>
      <c r="F180" s="171">
        <f t="shared" si="8"/>
        <v>-3.961499377021991E-2</v>
      </c>
      <c r="G180" s="171">
        <f t="shared" si="9"/>
        <v>1.4372214829050673E-3</v>
      </c>
      <c r="I180" s="171">
        <v>158</v>
      </c>
      <c r="J180" s="171">
        <v>1.0902591338215436E-2</v>
      </c>
    </row>
    <row r="181" spans="3:10" x14ac:dyDescent="0.15">
      <c r="C181" s="178">
        <f>'Data Set-FMA00E'!A192</f>
        <v>43893</v>
      </c>
      <c r="D181" s="179">
        <f>'Data Set-FMA00E'!B192</f>
        <v>345</v>
      </c>
      <c r="E181" s="171">
        <f t="shared" si="7"/>
        <v>1.0141093474426806</v>
      </c>
      <c r="F181" s="171">
        <f t="shared" si="8"/>
        <v>1.4010737069598149E-2</v>
      </c>
      <c r="G181" s="171">
        <f t="shared" si="9"/>
        <v>2.4696206644990378E-4</v>
      </c>
      <c r="I181" s="171">
        <v>159</v>
      </c>
      <c r="J181" s="171">
        <v>1.1026989748914848E-2</v>
      </c>
    </row>
    <row r="182" spans="3:10" x14ac:dyDescent="0.15">
      <c r="C182" s="178">
        <f>'Data Set-FMA00E'!A193</f>
        <v>43892</v>
      </c>
      <c r="D182" s="179">
        <f>'Data Set-FMA00E'!B193</f>
        <v>340.20000000000005</v>
      </c>
      <c r="E182" s="171">
        <f t="shared" si="7"/>
        <v>1.0271739130434787</v>
      </c>
      <c r="F182" s="171">
        <f t="shared" si="8"/>
        <v>2.6811257450657201E-2</v>
      </c>
      <c r="G182" s="171">
        <f t="shared" si="9"/>
        <v>8.1313642944781878E-4</v>
      </c>
      <c r="I182" s="171">
        <v>160</v>
      </c>
      <c r="J182" s="171">
        <v>1.2729486750887328E-2</v>
      </c>
    </row>
    <row r="183" spans="3:10" x14ac:dyDescent="0.15">
      <c r="C183" s="178">
        <f>'Data Set-FMA00E'!A194</f>
        <v>43891</v>
      </c>
      <c r="D183" s="179">
        <f>'Data Set-FMA00E'!B194</f>
        <v>331.19999999999993</v>
      </c>
      <c r="E183" s="171">
        <f t="shared" si="7"/>
        <v>1.0066869300911852</v>
      </c>
      <c r="F183" s="171">
        <f t="shared" si="8"/>
        <v>6.6646717457324771E-3</v>
      </c>
      <c r="G183" s="171">
        <f t="shared" si="9"/>
        <v>7.0039515723142249E-5</v>
      </c>
      <c r="I183" s="171">
        <v>161</v>
      </c>
      <c r="J183" s="171">
        <v>1.3229296968497064E-2</v>
      </c>
    </row>
    <row r="184" spans="3:10" x14ac:dyDescent="0.15">
      <c r="C184" s="178">
        <f>'Data Set-FMA00E'!A195</f>
        <v>43890</v>
      </c>
      <c r="D184" s="179">
        <f>'Data Set-FMA00E'!B195</f>
        <v>329</v>
      </c>
      <c r="E184" s="171">
        <f t="shared" si="7"/>
        <v>1.0477707006369428</v>
      </c>
      <c r="F184" s="171">
        <f t="shared" si="8"/>
        <v>4.6664764857118624E-2</v>
      </c>
      <c r="G184" s="171">
        <f t="shared" si="9"/>
        <v>2.3395654389979561E-3</v>
      </c>
      <c r="I184" s="171">
        <v>162</v>
      </c>
      <c r="J184" s="171">
        <v>1.3621768221098503E-2</v>
      </c>
    </row>
    <row r="185" spans="3:10" x14ac:dyDescent="0.15">
      <c r="C185" s="178">
        <f>'Data Set-FMA00E'!A196</f>
        <v>43889</v>
      </c>
      <c r="D185" s="179">
        <f>'Data Set-FMA00E'!B196</f>
        <v>314</v>
      </c>
      <c r="E185" s="171">
        <f t="shared" si="7"/>
        <v>1.0181582360570689</v>
      </c>
      <c r="F185" s="171">
        <f t="shared" si="8"/>
        <v>1.7995344219079099E-2</v>
      </c>
      <c r="G185" s="171">
        <f t="shared" si="9"/>
        <v>3.8807557664691526E-4</v>
      </c>
      <c r="I185" s="171">
        <v>163</v>
      </c>
      <c r="J185" s="171">
        <v>1.4010737069598149E-2</v>
      </c>
    </row>
    <row r="186" spans="3:10" x14ac:dyDescent="0.15">
      <c r="C186" s="178">
        <f>'Data Set-FMA00E'!A197</f>
        <v>43886</v>
      </c>
      <c r="D186" s="179">
        <f>'Data Set-FMA00E'!B197</f>
        <v>308.39999999999998</v>
      </c>
      <c r="E186" s="171">
        <f t="shared" si="7"/>
        <v>0.97904761904761894</v>
      </c>
      <c r="F186" s="171">
        <f t="shared" si="8"/>
        <v>-2.1174997136458745E-2</v>
      </c>
      <c r="G186" s="171">
        <f t="shared" si="9"/>
        <v>3.7910844797616215E-4</v>
      </c>
      <c r="I186" s="171">
        <v>164</v>
      </c>
      <c r="J186" s="171">
        <v>1.4632529077956587E-2</v>
      </c>
    </row>
    <row r="187" spans="3:10" x14ac:dyDescent="0.15">
      <c r="C187" s="178">
        <f>'Data Set-FMA00E'!A198</f>
        <v>43885</v>
      </c>
      <c r="D187" s="179">
        <f>'Data Set-FMA00E'!B198</f>
        <v>315</v>
      </c>
      <c r="E187" s="171">
        <f t="shared" si="7"/>
        <v>0.9680393362015981</v>
      </c>
      <c r="F187" s="171">
        <f t="shared" si="8"/>
        <v>-3.2482555959304292E-2</v>
      </c>
      <c r="G187" s="171">
        <f t="shared" si="9"/>
        <v>9.4730167377054218E-4</v>
      </c>
      <c r="I187" s="171">
        <v>165</v>
      </c>
      <c r="J187" s="171">
        <v>1.4951399852963339E-2</v>
      </c>
    </row>
    <row r="188" spans="3:10" x14ac:dyDescent="0.15">
      <c r="C188" s="178">
        <f>'Data Set-FMA00E'!A199</f>
        <v>43884</v>
      </c>
      <c r="D188" s="179">
        <f>'Data Set-FMA00E'!B199</f>
        <v>325.39999999999998</v>
      </c>
      <c r="E188" s="171">
        <f t="shared" si="7"/>
        <v>1.2438837920489294</v>
      </c>
      <c r="F188" s="171">
        <f t="shared" si="8"/>
        <v>0.21823857520189358</v>
      </c>
      <c r="G188" s="171">
        <f t="shared" si="9"/>
        <v>4.8374863822382312E-2</v>
      </c>
      <c r="I188" s="171">
        <v>166</v>
      </c>
      <c r="J188" s="171">
        <v>1.5186320707985519E-2</v>
      </c>
    </row>
    <row r="189" spans="3:10" x14ac:dyDescent="0.15">
      <c r="C189" s="178">
        <f>'Data Set-FMA00E'!A200</f>
        <v>43883</v>
      </c>
      <c r="D189" s="179">
        <f>'Data Set-FMA00E'!B200</f>
        <v>261.60000000000002</v>
      </c>
      <c r="E189" s="171">
        <f t="shared" si="7"/>
        <v>1.0147401086113266</v>
      </c>
      <c r="F189" s="171">
        <f t="shared" si="8"/>
        <v>1.4632529077956587E-2</v>
      </c>
      <c r="G189" s="171">
        <f t="shared" si="9"/>
        <v>2.6689164786770599E-4</v>
      </c>
      <c r="I189" s="171">
        <v>167</v>
      </c>
      <c r="J189" s="171">
        <v>1.5625317903080596E-2</v>
      </c>
    </row>
    <row r="190" spans="3:10" x14ac:dyDescent="0.15">
      <c r="C190" s="178">
        <f>'Data Set-FMA00E'!A201</f>
        <v>43882</v>
      </c>
      <c r="D190" s="179">
        <f>'Data Set-FMA00E'!B201</f>
        <v>257.8</v>
      </c>
      <c r="E190" s="171">
        <f t="shared" si="7"/>
        <v>0.98097412480974122</v>
      </c>
      <c r="F190" s="171">
        <f t="shared" si="8"/>
        <v>-1.9209196105368462E-2</v>
      </c>
      <c r="G190" s="171">
        <f t="shared" si="9"/>
        <v>3.064217481707991E-4</v>
      </c>
      <c r="I190" s="171">
        <v>168</v>
      </c>
      <c r="J190" s="171">
        <v>1.5692190761084465E-2</v>
      </c>
    </row>
    <row r="191" spans="3:10" x14ac:dyDescent="0.15">
      <c r="C191" s="178">
        <f>'Data Set-FMA00E'!A202</f>
        <v>43879</v>
      </c>
      <c r="D191" s="179">
        <f>'Data Set-FMA00E'!B202</f>
        <v>262.8</v>
      </c>
      <c r="E191" s="171">
        <f t="shared" si="7"/>
        <v>0.96334310850439886</v>
      </c>
      <c r="F191" s="171">
        <f t="shared" si="8"/>
        <v>-3.7345639358851553E-2</v>
      </c>
      <c r="G191" s="171">
        <f t="shared" si="9"/>
        <v>1.2703058053214528E-3</v>
      </c>
      <c r="I191" s="171">
        <v>169</v>
      </c>
      <c r="J191" s="171">
        <v>1.6036998909817104E-2</v>
      </c>
    </row>
    <row r="192" spans="3:10" x14ac:dyDescent="0.15">
      <c r="C192" s="178">
        <f>'Data Set-FMA00E'!A203</f>
        <v>43878</v>
      </c>
      <c r="D192" s="179">
        <f>'Data Set-FMA00E'!B203</f>
        <v>272.8</v>
      </c>
      <c r="E192" s="171">
        <f t="shared" si="7"/>
        <v>0.99562043795620447</v>
      </c>
      <c r="F192" s="171">
        <f t="shared" si="8"/>
        <v>-4.3891804187630957E-3</v>
      </c>
      <c r="G192" s="171">
        <f t="shared" si="9"/>
        <v>7.2086381579097677E-6</v>
      </c>
      <c r="I192" s="171">
        <v>170</v>
      </c>
      <c r="J192" s="171">
        <v>1.6134201195379276E-2</v>
      </c>
    </row>
    <row r="193" spans="3:10" x14ac:dyDescent="0.15">
      <c r="C193" s="178">
        <f>'Data Set-FMA00E'!A204</f>
        <v>43877</v>
      </c>
      <c r="D193" s="179">
        <f>'Data Set-FMA00E'!B204</f>
        <v>274</v>
      </c>
      <c r="E193" s="171">
        <f t="shared" si="7"/>
        <v>0.93515358361774747</v>
      </c>
      <c r="F193" s="171">
        <f t="shared" si="8"/>
        <v>-6.7044502628997041E-2</v>
      </c>
      <c r="G193" s="171">
        <f t="shared" si="9"/>
        <v>4.269343425271065E-3</v>
      </c>
      <c r="I193" s="171">
        <v>171</v>
      </c>
      <c r="J193" s="171">
        <v>1.6861097966066333E-2</v>
      </c>
    </row>
    <row r="194" spans="3:10" x14ac:dyDescent="0.15">
      <c r="C194" s="178">
        <f>'Data Set-FMA00E'!A205</f>
        <v>43876</v>
      </c>
      <c r="D194" s="179">
        <f>'Data Set-FMA00E'!B205</f>
        <v>293</v>
      </c>
      <c r="E194" s="171">
        <f t="shared" si="7"/>
        <v>1.0368011323425335</v>
      </c>
      <c r="F194" s="171">
        <f t="shared" si="8"/>
        <v>3.6140138766640087E-2</v>
      </c>
      <c r="G194" s="171">
        <f t="shared" si="9"/>
        <v>1.4322007661610192E-3</v>
      </c>
      <c r="I194" s="171">
        <v>172</v>
      </c>
      <c r="J194" s="171">
        <v>1.7210333524810408E-2</v>
      </c>
    </row>
    <row r="195" spans="3:10" x14ac:dyDescent="0.15">
      <c r="C195" s="178">
        <f>'Data Set-FMA00E'!A206</f>
        <v>43875</v>
      </c>
      <c r="D195" s="179">
        <f>'Data Set-FMA00E'!B206</f>
        <v>282.60000000000002</v>
      </c>
      <c r="E195" s="171">
        <f t="shared" si="7"/>
        <v>1.0158159597411935</v>
      </c>
      <c r="F195" s="171">
        <f t="shared" si="8"/>
        <v>1.5692190761084683E-2</v>
      </c>
      <c r="G195" s="171">
        <f t="shared" si="9"/>
        <v>3.0263753252225494E-4</v>
      </c>
      <c r="I195" s="171">
        <v>173</v>
      </c>
      <c r="J195" s="171">
        <v>1.7313673910910564E-2</v>
      </c>
    </row>
    <row r="196" spans="3:10" x14ac:dyDescent="0.15">
      <c r="C196" s="178">
        <f>'Data Set-FMA00E'!A207</f>
        <v>43872</v>
      </c>
      <c r="D196" s="179">
        <f>'Data Set-FMA00E'!B207</f>
        <v>278.2</v>
      </c>
      <c r="E196" s="171">
        <f t="shared" si="7"/>
        <v>0.95339273474982855</v>
      </c>
      <c r="F196" s="171">
        <f t="shared" si="8"/>
        <v>-4.7728356599342839E-2</v>
      </c>
      <c r="G196" s="171">
        <f t="shared" si="9"/>
        <v>2.1182147337187912E-3</v>
      </c>
      <c r="I196" s="171">
        <v>174</v>
      </c>
      <c r="J196" s="171">
        <v>1.7926216268152113E-2</v>
      </c>
    </row>
    <row r="197" spans="3:10" x14ac:dyDescent="0.15">
      <c r="C197" s="178">
        <f>'Data Set-FMA00E'!A208</f>
        <v>43871</v>
      </c>
      <c r="D197" s="179">
        <f>'Data Set-FMA00E'!B208</f>
        <v>291.8</v>
      </c>
      <c r="E197" s="171">
        <f t="shared" si="7"/>
        <v>1.0110880110880109</v>
      </c>
      <c r="F197" s="171">
        <f t="shared" si="8"/>
        <v>1.1026989748914629E-2</v>
      </c>
      <c r="G197" s="171">
        <f t="shared" si="9"/>
        <v>1.6208547647174784E-4</v>
      </c>
      <c r="I197" s="171">
        <v>175</v>
      </c>
      <c r="J197" s="171">
        <v>1.799534421907888E-2</v>
      </c>
    </row>
    <row r="198" spans="3:10" x14ac:dyDescent="0.15">
      <c r="C198" s="178">
        <f>'Data Set-FMA00E'!A209</f>
        <v>43870</v>
      </c>
      <c r="D198" s="179">
        <f>'Data Set-FMA00E'!B209</f>
        <v>288.60000000000002</v>
      </c>
      <c r="E198" s="171">
        <f t="shared" si="7"/>
        <v>1.029978586723769</v>
      </c>
      <c r="F198" s="171">
        <f t="shared" si="8"/>
        <v>2.9538012436864089E-2</v>
      </c>
      <c r="G198" s="171">
        <f t="shared" si="9"/>
        <v>9.7608144297157268E-4</v>
      </c>
      <c r="I198" s="171">
        <v>176</v>
      </c>
      <c r="J198" s="171">
        <v>1.8512698742289075E-2</v>
      </c>
    </row>
    <row r="199" spans="3:10" x14ac:dyDescent="0.15">
      <c r="C199" s="178">
        <f>'Data Set-FMA00E'!A210</f>
        <v>43869</v>
      </c>
      <c r="D199" s="179">
        <f>'Data Set-FMA00E'!B210</f>
        <v>280.2</v>
      </c>
      <c r="E199" s="171">
        <f t="shared" si="7"/>
        <v>0.94216543375924688</v>
      </c>
      <c r="F199" s="171">
        <f t="shared" si="8"/>
        <v>-5.9574400123147984E-2</v>
      </c>
      <c r="G199" s="171">
        <f t="shared" si="9"/>
        <v>3.3489496800901022E-3</v>
      </c>
      <c r="I199" s="171">
        <v>177</v>
      </c>
      <c r="J199" s="171">
        <v>1.8598533231375173E-2</v>
      </c>
    </row>
    <row r="200" spans="3:10" x14ac:dyDescent="0.15">
      <c r="C200" s="178">
        <f>'Data Set-FMA00E'!A211</f>
        <v>43868</v>
      </c>
      <c r="D200" s="179">
        <f>'Data Set-FMA00E'!B211</f>
        <v>297.39999999999998</v>
      </c>
      <c r="E200" s="171">
        <f t="shared" si="7"/>
        <v>0.97444298820445607</v>
      </c>
      <c r="F200" s="171">
        <f t="shared" si="8"/>
        <v>-2.5889265384247264E-2</v>
      </c>
      <c r="G200" s="171">
        <f t="shared" si="9"/>
        <v>5.849130487234098E-4</v>
      </c>
      <c r="I200" s="171">
        <v>178</v>
      </c>
      <c r="J200" s="171">
        <v>1.9815707826464593E-2</v>
      </c>
    </row>
    <row r="201" spans="3:10" x14ac:dyDescent="0.15">
      <c r="C201" s="178">
        <f>'Data Set-FMA00E'!A212</f>
        <v>43865</v>
      </c>
      <c r="D201" s="179">
        <f>'Data Set-FMA00E'!B212</f>
        <v>305.2</v>
      </c>
      <c r="E201" s="171">
        <f t="shared" si="7"/>
        <v>0.98834196891191706</v>
      </c>
      <c r="F201" s="171">
        <f t="shared" si="8"/>
        <v>-1.1726518740319207E-2</v>
      </c>
      <c r="G201" s="171">
        <f t="shared" si="9"/>
        <v>1.0044507488514033E-4</v>
      </c>
      <c r="I201" s="171">
        <v>179</v>
      </c>
      <c r="J201" s="171">
        <v>2.0155721092305918E-2</v>
      </c>
    </row>
    <row r="202" spans="3:10" x14ac:dyDescent="0.15">
      <c r="C202" s="178">
        <f>'Data Set-FMA00E'!A213</f>
        <v>43864</v>
      </c>
      <c r="D202" s="179">
        <f>'Data Set-FMA00E'!B213</f>
        <v>308.8</v>
      </c>
      <c r="E202" s="171">
        <f t="shared" si="7"/>
        <v>0.9668127739511585</v>
      </c>
      <c r="F202" s="171">
        <f t="shared" si="8"/>
        <v>-3.3750417630290873E-2</v>
      </c>
      <c r="G202" s="171">
        <f t="shared" si="9"/>
        <v>1.02695431515997E-3</v>
      </c>
      <c r="I202" s="171">
        <v>180</v>
      </c>
      <c r="J202" s="171">
        <v>2.0323472971914242E-2</v>
      </c>
    </row>
    <row r="203" spans="3:10" x14ac:dyDescent="0.15">
      <c r="C203" s="178">
        <f>'Data Set-FMA00E'!A214</f>
        <v>43863</v>
      </c>
      <c r="D203" s="179">
        <f>'Data Set-FMA00E'!B214</f>
        <v>319.39999999999998</v>
      </c>
      <c r="E203" s="171">
        <f t="shared" si="7"/>
        <v>1.0250320924261873</v>
      </c>
      <c r="F203" s="171">
        <f t="shared" si="8"/>
        <v>2.4723921784318755E-2</v>
      </c>
      <c r="G203" s="171">
        <f t="shared" si="9"/>
        <v>6.9845036239562141E-4</v>
      </c>
      <c r="I203" s="171">
        <v>181</v>
      </c>
      <c r="J203" s="171">
        <v>2.0556490882579506E-2</v>
      </c>
    </row>
    <row r="204" spans="3:10" x14ac:dyDescent="0.15">
      <c r="C204" s="178">
        <f>'Data Set-FMA00E'!A215</f>
        <v>43862</v>
      </c>
      <c r="D204" s="179">
        <f>'Data Set-FMA00E'!B215</f>
        <v>311.60000000000002</v>
      </c>
      <c r="E204" s="171">
        <f t="shared" si="7"/>
        <v>1.037974683544304</v>
      </c>
      <c r="F204" s="171">
        <f t="shared" si="8"/>
        <v>3.7271394797231815E-2</v>
      </c>
      <c r="G204" s="171">
        <f t="shared" si="9"/>
        <v>1.5191039822279476E-3</v>
      </c>
      <c r="I204" s="171">
        <v>182</v>
      </c>
      <c r="J204" s="171">
        <v>2.1053409197832263E-2</v>
      </c>
    </row>
    <row r="205" spans="3:10" x14ac:dyDescent="0.15">
      <c r="C205" s="178">
        <f>'Data Set-FMA00E'!A216</f>
        <v>43861</v>
      </c>
      <c r="D205" s="179">
        <f>'Data Set-FMA00E'!B216</f>
        <v>300.2</v>
      </c>
      <c r="E205" s="171">
        <f t="shared" si="7"/>
        <v>0.98104575163398688</v>
      </c>
      <c r="F205" s="171">
        <f t="shared" si="8"/>
        <v>-1.9136182753019239E-2</v>
      </c>
      <c r="G205" s="171">
        <f t="shared" si="9"/>
        <v>3.0387089532236472E-4</v>
      </c>
      <c r="I205" s="171">
        <v>183</v>
      </c>
      <c r="J205" s="171">
        <v>2.1862913777644273E-2</v>
      </c>
    </row>
    <row r="206" spans="3:10" x14ac:dyDescent="0.15">
      <c r="C206" s="178">
        <f>'Data Set-FMA00E'!A217</f>
        <v>43858</v>
      </c>
      <c r="D206" s="179">
        <f>'Data Set-FMA00E'!B217</f>
        <v>306</v>
      </c>
      <c r="E206" s="171">
        <f t="shared" si="7"/>
        <v>1.0289172831203768</v>
      </c>
      <c r="F206" s="171">
        <f t="shared" si="8"/>
        <v>2.8507067926326252E-2</v>
      </c>
      <c r="G206" s="171">
        <f t="shared" si="9"/>
        <v>9.1272612978095648E-4</v>
      </c>
      <c r="I206" s="171">
        <v>184</v>
      </c>
      <c r="J206" s="171">
        <v>2.2141125877213501E-2</v>
      </c>
    </row>
    <row r="207" spans="3:10" x14ac:dyDescent="0.15">
      <c r="C207" s="178">
        <f>'Data Set-FMA00E'!A218</f>
        <v>43857</v>
      </c>
      <c r="D207" s="179">
        <f>'Data Set-FMA00E'!B218</f>
        <v>297.39999999999998</v>
      </c>
      <c r="E207" s="171">
        <f t="shared" si="7"/>
        <v>0.95627009646302241</v>
      </c>
      <c r="F207" s="171">
        <f t="shared" si="8"/>
        <v>-4.4714878153179538E-2</v>
      </c>
      <c r="G207" s="171">
        <f t="shared" si="9"/>
        <v>1.8499107188678654E-3</v>
      </c>
      <c r="I207" s="171">
        <v>185</v>
      </c>
      <c r="J207" s="171">
        <v>2.2742610022461213E-2</v>
      </c>
    </row>
    <row r="208" spans="3:10" x14ac:dyDescent="0.15">
      <c r="C208" s="178">
        <f>'Data Set-FMA00E'!A219</f>
        <v>43856</v>
      </c>
      <c r="D208" s="179">
        <f>'Data Set-FMA00E'!B219</f>
        <v>311</v>
      </c>
      <c r="E208" s="171">
        <f t="shared" si="7"/>
        <v>1.0492577597840758</v>
      </c>
      <c r="F208" s="171">
        <f t="shared" si="8"/>
        <v>4.808301875730249E-2</v>
      </c>
      <c r="G208" s="171">
        <f t="shared" si="9"/>
        <v>2.4787760836783071E-3</v>
      </c>
      <c r="I208" s="171">
        <v>186</v>
      </c>
      <c r="J208" s="171">
        <v>2.2961733886728126E-2</v>
      </c>
    </row>
    <row r="209" spans="3:10" x14ac:dyDescent="0.15">
      <c r="C209" s="178">
        <f>'Data Set-FMA00E'!A220</f>
        <v>43855</v>
      </c>
      <c r="D209" s="179">
        <f>'Data Set-FMA00E'!B220</f>
        <v>296.39999999999998</v>
      </c>
      <c r="E209" s="171">
        <f t="shared" si="7"/>
        <v>0.9159456118665017</v>
      </c>
      <c r="F209" s="171">
        <f t="shared" si="8"/>
        <v>-8.7798291762404973E-2</v>
      </c>
      <c r="G209" s="171">
        <f t="shared" si="9"/>
        <v>7.4121771906791867E-3</v>
      </c>
      <c r="I209" s="171">
        <v>187</v>
      </c>
      <c r="J209" s="171">
        <v>2.3022599588315547E-2</v>
      </c>
    </row>
    <row r="210" spans="3:10" x14ac:dyDescent="0.15">
      <c r="C210" s="178">
        <f>'Data Set-FMA00E'!A221</f>
        <v>43854</v>
      </c>
      <c r="D210" s="179">
        <f>'Data Set-FMA00E'!B221</f>
        <v>323.60000000000002</v>
      </c>
      <c r="E210" s="171">
        <f t="shared" si="7"/>
        <v>1.0018575851393192</v>
      </c>
      <c r="F210" s="171">
        <f t="shared" si="8"/>
        <v>1.8558619616804157E-3</v>
      </c>
      <c r="G210" s="171">
        <f t="shared" si="9"/>
        <v>1.2674679872451884E-5</v>
      </c>
      <c r="I210" s="171">
        <v>188</v>
      </c>
      <c r="J210" s="171">
        <v>2.3215956513145806E-2</v>
      </c>
    </row>
    <row r="211" spans="3:10" x14ac:dyDescent="0.15">
      <c r="C211" s="178">
        <f>'Data Set-FMA00E'!A222</f>
        <v>43851</v>
      </c>
      <c r="D211" s="179">
        <f>'Data Set-FMA00E'!B222</f>
        <v>322.99999999999994</v>
      </c>
      <c r="E211" s="171">
        <f t="shared" si="7"/>
        <v>0.95732068761114397</v>
      </c>
      <c r="F211" s="171">
        <f t="shared" si="8"/>
        <v>-4.3616846889211462E-2</v>
      </c>
      <c r="G211" s="171">
        <f t="shared" si="9"/>
        <v>1.7566624499236456E-3</v>
      </c>
      <c r="I211" s="171">
        <v>189</v>
      </c>
      <c r="J211" s="171">
        <v>2.3347363996991107E-2</v>
      </c>
    </row>
    <row r="212" spans="3:10" x14ac:dyDescent="0.15">
      <c r="C212" s="178">
        <f>'Data Set-FMA00E'!A223</f>
        <v>43850</v>
      </c>
      <c r="D212" s="179">
        <f>'Data Set-FMA00E'!B223</f>
        <v>337.4</v>
      </c>
      <c r="E212" s="171">
        <f t="shared" si="7"/>
        <v>1.0162650602409635</v>
      </c>
      <c r="F212" s="171">
        <f t="shared" si="8"/>
        <v>1.6134201195379057E-2</v>
      </c>
      <c r="G212" s="171">
        <f t="shared" si="9"/>
        <v>3.1821175751614562E-4</v>
      </c>
      <c r="I212" s="171">
        <v>190</v>
      </c>
      <c r="J212" s="171">
        <v>2.3506447675341317E-2</v>
      </c>
    </row>
    <row r="213" spans="3:10" x14ac:dyDescent="0.15">
      <c r="C213" s="178">
        <f>'Data Set-FMA00E'!A224</f>
        <v>43849</v>
      </c>
      <c r="D213" s="179">
        <f>'Data Set-FMA00E'!B224</f>
        <v>332.00000000000006</v>
      </c>
      <c r="E213" s="171">
        <f t="shared" si="7"/>
        <v>1.0109622411693058</v>
      </c>
      <c r="F213" s="171">
        <f t="shared" si="8"/>
        <v>1.0902591338215436E-2</v>
      </c>
      <c r="G213" s="171">
        <f t="shared" si="9"/>
        <v>1.5893344957646882E-4</v>
      </c>
      <c r="I213" s="171">
        <v>191</v>
      </c>
      <c r="J213" s="171">
        <v>2.435844383204044E-2</v>
      </c>
    </row>
    <row r="214" spans="3:10" x14ac:dyDescent="0.15">
      <c r="C214" s="178">
        <f>'Data Set-FMA00E'!A225</f>
        <v>43848</v>
      </c>
      <c r="D214" s="179">
        <f>'Data Set-FMA00E'!B225</f>
        <v>328.40000000000003</v>
      </c>
      <c r="E214" s="171">
        <f t="shared" si="7"/>
        <v>0.93721461187214627</v>
      </c>
      <c r="F214" s="171">
        <f t="shared" si="8"/>
        <v>-6.4842981483963044E-2</v>
      </c>
      <c r="G214" s="171">
        <f t="shared" si="9"/>
        <v>3.9864943998659825E-3</v>
      </c>
      <c r="I214" s="171">
        <v>192</v>
      </c>
      <c r="J214" s="171">
        <v>2.4446667881973649E-2</v>
      </c>
    </row>
    <row r="215" spans="3:10" x14ac:dyDescent="0.15">
      <c r="C215" s="178">
        <f>'Data Set-FMA00E'!A226</f>
        <v>43847</v>
      </c>
      <c r="D215" s="179">
        <f>'Data Set-FMA00E'!B226</f>
        <v>350.4</v>
      </c>
      <c r="E215" s="171">
        <f t="shared" si="7"/>
        <v>1.0348493797991729</v>
      </c>
      <c r="F215" s="171">
        <f t="shared" si="8"/>
        <v>3.4255889363201279E-2</v>
      </c>
      <c r="G215" s="171">
        <f t="shared" si="9"/>
        <v>1.2931344784422021E-3</v>
      </c>
      <c r="I215" s="171">
        <v>193</v>
      </c>
      <c r="J215" s="171">
        <v>2.4451095864164118E-2</v>
      </c>
    </row>
    <row r="216" spans="3:10" x14ac:dyDescent="0.15">
      <c r="C216" s="178">
        <f>'Data Set-FMA00E'!A227</f>
        <v>43843</v>
      </c>
      <c r="D216" s="179">
        <f>'Data Set-FMA00E'!B227</f>
        <v>338.6</v>
      </c>
      <c r="E216" s="171">
        <f t="shared" ref="E216:E273" si="10">D216/D217</f>
        <v>1.036107711138311</v>
      </c>
      <c r="F216" s="171">
        <f t="shared" ref="F216:F273" si="11">LN(E216)</f>
        <v>3.5471106713187241E-2</v>
      </c>
      <c r="G216" s="171">
        <f t="shared" ref="G216:G273" si="12">(F216-$D$7)^2</f>
        <v>1.3820100986685591E-3</v>
      </c>
      <c r="I216" s="171">
        <v>194</v>
      </c>
      <c r="J216" s="171">
        <v>2.4723921784318755E-2</v>
      </c>
    </row>
    <row r="217" spans="3:10" x14ac:dyDescent="0.15">
      <c r="C217" s="178">
        <f>'Data Set-FMA00E'!A228</f>
        <v>43842</v>
      </c>
      <c r="D217" s="179">
        <f>'Data Set-FMA00E'!B228</f>
        <v>326.8</v>
      </c>
      <c r="E217" s="171">
        <f t="shared" si="10"/>
        <v>1.0030693677102518</v>
      </c>
      <c r="F217" s="171">
        <f t="shared" si="11"/>
        <v>3.0646668179031659E-3</v>
      </c>
      <c r="G217" s="171">
        <f t="shared" si="12"/>
        <v>2.2742946294145955E-5</v>
      </c>
      <c r="I217" s="171">
        <v>195</v>
      </c>
      <c r="J217" s="171">
        <v>2.5470545810109338E-2</v>
      </c>
    </row>
    <row r="218" spans="3:10" x14ac:dyDescent="0.15">
      <c r="C218" s="178">
        <f>'Data Set-FMA00E'!A229</f>
        <v>43841</v>
      </c>
      <c r="D218" s="179">
        <f>'Data Set-FMA00E'!B229</f>
        <v>325.8</v>
      </c>
      <c r="E218" s="171">
        <f t="shared" si="10"/>
        <v>1.0067985166872682</v>
      </c>
      <c r="F218" s="171">
        <f t="shared" si="11"/>
        <v>6.7755109836080624E-3</v>
      </c>
      <c r="G218" s="171">
        <f t="shared" si="12"/>
        <v>7.1907019677274676E-5</v>
      </c>
      <c r="I218" s="171">
        <v>196</v>
      </c>
      <c r="J218" s="171">
        <v>2.5957741591399519E-2</v>
      </c>
    </row>
    <row r="219" spans="3:10" x14ac:dyDescent="0.15">
      <c r="C219" s="178">
        <f>'Data Set-FMA00E'!A230</f>
        <v>43840</v>
      </c>
      <c r="D219" s="179">
        <f>'Data Set-FMA00E'!B230</f>
        <v>323.60000000000002</v>
      </c>
      <c r="E219" s="171">
        <f t="shared" si="10"/>
        <v>0.97646348823174423</v>
      </c>
      <c r="F219" s="171">
        <f t="shared" si="11"/>
        <v>-2.3817919808125802E-2</v>
      </c>
      <c r="G219" s="171">
        <f t="shared" si="12"/>
        <v>4.8901263644542537E-4</v>
      </c>
      <c r="I219" s="171">
        <v>197</v>
      </c>
      <c r="J219" s="171">
        <v>2.6811257450656985E-2</v>
      </c>
    </row>
    <row r="220" spans="3:10" x14ac:dyDescent="0.15">
      <c r="C220" s="178">
        <f>'Data Set-FMA00E'!A231</f>
        <v>43837</v>
      </c>
      <c r="D220" s="179">
        <f>'Data Set-FMA00E'!B231</f>
        <v>331.4</v>
      </c>
      <c r="E220" s="171">
        <f t="shared" si="10"/>
        <v>1.0048514251061249</v>
      </c>
      <c r="F220" s="171">
        <f t="shared" si="11"/>
        <v>4.8396948669639922E-3</v>
      </c>
      <c r="G220" s="171">
        <f t="shared" si="12"/>
        <v>4.2823734046274875E-5</v>
      </c>
      <c r="I220" s="171">
        <v>198</v>
      </c>
      <c r="J220" s="171">
        <v>2.7769138915642953E-2</v>
      </c>
    </row>
    <row r="221" spans="3:10" x14ac:dyDescent="0.15">
      <c r="C221" s="178">
        <f>'Data Set-FMA00E'!A232</f>
        <v>43836</v>
      </c>
      <c r="D221" s="179">
        <f>'Data Set-FMA00E'!B232</f>
        <v>329.79999999999995</v>
      </c>
      <c r="E221" s="171">
        <f t="shared" si="10"/>
        <v>1.029338327091136</v>
      </c>
      <c r="F221" s="171">
        <f t="shared" si="11"/>
        <v>2.8916194931294333E-2</v>
      </c>
      <c r="G221" s="171">
        <f t="shared" si="12"/>
        <v>9.3761407921260883E-4</v>
      </c>
      <c r="I221" s="171">
        <v>199</v>
      </c>
      <c r="J221" s="171">
        <v>2.8112210456456781E-2</v>
      </c>
    </row>
    <row r="222" spans="3:10" x14ac:dyDescent="0.15">
      <c r="C222" s="178">
        <f>'Data Set-FMA00E'!A233</f>
        <v>43835</v>
      </c>
      <c r="D222" s="179">
        <f>'Data Set-FMA00E'!B233</f>
        <v>320.39999999999998</v>
      </c>
      <c r="E222" s="171">
        <f t="shared" si="10"/>
        <v>0.956989247311828</v>
      </c>
      <c r="F222" s="171">
        <f t="shared" si="11"/>
        <v>-4.3963123421116058E-2</v>
      </c>
      <c r="G222" s="171">
        <f t="shared" si="12"/>
        <v>1.7858090272518813E-3</v>
      </c>
      <c r="I222" s="171">
        <v>200</v>
      </c>
      <c r="J222" s="171">
        <v>2.8507067926326037E-2</v>
      </c>
    </row>
    <row r="223" spans="3:10" x14ac:dyDescent="0.15">
      <c r="C223" s="178">
        <f>'Data Set-FMA00E'!A234</f>
        <v>43834</v>
      </c>
      <c r="D223" s="179">
        <f>'Data Set-FMA00E'!B234</f>
        <v>334.79999999999995</v>
      </c>
      <c r="E223" s="171">
        <f t="shared" si="10"/>
        <v>1.013317191283293</v>
      </c>
      <c r="F223" s="171">
        <f t="shared" si="11"/>
        <v>1.3229296968497282E-2</v>
      </c>
      <c r="G223" s="171">
        <f t="shared" si="12"/>
        <v>2.2301201086222336E-4</v>
      </c>
      <c r="I223" s="171">
        <v>201</v>
      </c>
      <c r="J223" s="171">
        <v>2.862580780437763E-2</v>
      </c>
    </row>
    <row r="224" spans="3:10" x14ac:dyDescent="0.15">
      <c r="C224" s="178">
        <f>'Data Set-FMA00E'!A235</f>
        <v>43833</v>
      </c>
      <c r="D224" s="179">
        <f>'Data Set-FMA00E'!B235</f>
        <v>330.4</v>
      </c>
      <c r="E224" s="171">
        <f t="shared" si="10"/>
        <v>0.99879081015719462</v>
      </c>
      <c r="F224" s="171">
        <f t="shared" si="11"/>
        <v>-1.2099215027133094E-3</v>
      </c>
      <c r="G224" s="171">
        <f t="shared" si="12"/>
        <v>2.4439991702772292E-7</v>
      </c>
      <c r="I224" s="171">
        <v>202</v>
      </c>
      <c r="J224" s="171">
        <v>2.8825798726957931E-2</v>
      </c>
    </row>
    <row r="225" spans="3:10" x14ac:dyDescent="0.15">
      <c r="C225" s="178">
        <f>'Data Set-FMA00E'!A236</f>
        <v>43830</v>
      </c>
      <c r="D225" s="179">
        <f>'Data Set-FMA00E'!B236</f>
        <v>330.8</v>
      </c>
      <c r="E225" s="171">
        <f t="shared" si="10"/>
        <v>0.98805256869773017</v>
      </c>
      <c r="F225" s="171">
        <f t="shared" si="11"/>
        <v>-1.201937546578382E-2</v>
      </c>
      <c r="G225" s="171">
        <f t="shared" si="12"/>
        <v>1.0640099430249445E-4</v>
      </c>
      <c r="I225" s="171">
        <v>203</v>
      </c>
      <c r="J225" s="171">
        <v>2.8916194931294333E-2</v>
      </c>
    </row>
    <row r="226" spans="3:10" x14ac:dyDescent="0.15">
      <c r="C226" s="178">
        <f>'Data Set-FMA00E'!A237</f>
        <v>43829</v>
      </c>
      <c r="D226" s="179">
        <f>'Data Set-FMA00E'!B237</f>
        <v>334.79999999999995</v>
      </c>
      <c r="E226" s="171">
        <f t="shared" si="10"/>
        <v>1.0232273838630805</v>
      </c>
      <c r="F226" s="171">
        <f t="shared" si="11"/>
        <v>2.2961733886728126E-2</v>
      </c>
      <c r="G226" s="171">
        <f t="shared" si="12"/>
        <v>6.0841271970772074E-4</v>
      </c>
      <c r="I226" s="171">
        <v>204</v>
      </c>
      <c r="J226" s="171">
        <v>2.9360852291781345E-2</v>
      </c>
    </row>
    <row r="227" spans="3:10" x14ac:dyDescent="0.15">
      <c r="C227" s="178">
        <f>'Data Set-FMA00E'!A238</f>
        <v>43828</v>
      </c>
      <c r="D227" s="179">
        <f>'Data Set-FMA00E'!B238</f>
        <v>327.2</v>
      </c>
      <c r="E227" s="171">
        <f t="shared" si="10"/>
        <v>0.97555158020274302</v>
      </c>
      <c r="F227" s="171">
        <f t="shared" si="11"/>
        <v>-2.4752244660516461E-2</v>
      </c>
      <c r="G227" s="171">
        <f t="shared" si="12"/>
        <v>5.3120822774361371E-4</v>
      </c>
      <c r="I227" s="171">
        <v>205</v>
      </c>
      <c r="J227" s="171">
        <v>2.9538012436863874E-2</v>
      </c>
    </row>
    <row r="228" spans="3:10" x14ac:dyDescent="0.15">
      <c r="C228" s="178">
        <f>'Data Set-FMA00E'!A239</f>
        <v>43827</v>
      </c>
      <c r="D228" s="179">
        <f>'Data Set-FMA00E'!B239</f>
        <v>335.4</v>
      </c>
      <c r="E228" s="171">
        <f t="shared" si="10"/>
        <v>0.962686567164179</v>
      </c>
      <c r="F228" s="171">
        <f t="shared" si="11"/>
        <v>-3.8027395589239364E-2</v>
      </c>
      <c r="G228" s="171">
        <f t="shared" si="12"/>
        <v>1.3193680212543286E-3</v>
      </c>
      <c r="I228" s="171">
        <v>206</v>
      </c>
      <c r="J228" s="171">
        <v>3.0402341529934252E-2</v>
      </c>
    </row>
    <row r="229" spans="3:10" x14ac:dyDescent="0.15">
      <c r="C229" s="178">
        <f>'Data Set-FMA00E'!A240</f>
        <v>43826</v>
      </c>
      <c r="D229" s="179">
        <f>'Data Set-FMA00E'!B240</f>
        <v>348.40000000000003</v>
      </c>
      <c r="E229" s="171">
        <f t="shared" si="10"/>
        <v>0.97865168539325853</v>
      </c>
      <c r="F229" s="171">
        <f t="shared" si="11"/>
        <v>-2.1579485873682622E-2</v>
      </c>
      <c r="G229" s="171">
        <f t="shared" si="12"/>
        <v>3.9502342284028307E-4</v>
      </c>
      <c r="I229" s="171">
        <v>207</v>
      </c>
      <c r="J229" s="171">
        <v>3.1355102347330514E-2</v>
      </c>
    </row>
    <row r="230" spans="3:10" x14ac:dyDescent="0.15">
      <c r="C230" s="178">
        <f>'Data Set-FMA00E'!A241</f>
        <v>43823</v>
      </c>
      <c r="D230" s="179">
        <f>'Data Set-FMA00E'!B241</f>
        <v>356</v>
      </c>
      <c r="E230" s="171">
        <f t="shared" si="10"/>
        <v>1.0470588235294118</v>
      </c>
      <c r="F230" s="171">
        <f t="shared" si="11"/>
        <v>4.5985113241823437E-2</v>
      </c>
      <c r="G230" s="171">
        <f t="shared" si="12"/>
        <v>2.2742791531925456E-3</v>
      </c>
      <c r="I230" s="171">
        <v>208</v>
      </c>
      <c r="J230" s="171">
        <v>3.288497482839127E-2</v>
      </c>
    </row>
    <row r="231" spans="3:10" x14ac:dyDescent="0.15">
      <c r="C231" s="178">
        <f>'Data Set-FMA00E'!A242</f>
        <v>43822</v>
      </c>
      <c r="D231" s="179">
        <f>'Data Set-FMA00E'!B242</f>
        <v>340</v>
      </c>
      <c r="E231" s="171">
        <f t="shared" si="10"/>
        <v>1.0137149672033394</v>
      </c>
      <c r="F231" s="171">
        <f t="shared" si="11"/>
        <v>1.3621768221098722E-2</v>
      </c>
      <c r="G231" s="171">
        <f t="shared" si="12"/>
        <v>2.3488805147959234E-4</v>
      </c>
      <c r="I231" s="171">
        <v>209</v>
      </c>
      <c r="J231" s="171">
        <v>3.4255889363201494E-2</v>
      </c>
    </row>
    <row r="232" spans="3:10" x14ac:dyDescent="0.15">
      <c r="C232" s="178">
        <f>'Data Set-FMA00E'!A243</f>
        <v>43821</v>
      </c>
      <c r="D232" s="179">
        <f>'Data Set-FMA00E'!B243</f>
        <v>335.4</v>
      </c>
      <c r="E232" s="171">
        <f t="shared" si="10"/>
        <v>1.0157480314960627</v>
      </c>
      <c r="F232" s="171">
        <f t="shared" si="11"/>
        <v>1.5625317903080596E-2</v>
      </c>
      <c r="G232" s="171">
        <f t="shared" si="12"/>
        <v>3.0031529976575914E-4</v>
      </c>
      <c r="I232" s="171">
        <v>210</v>
      </c>
      <c r="J232" s="171">
        <v>3.4387342309475946E-2</v>
      </c>
    </row>
    <row r="233" spans="3:10" x14ac:dyDescent="0.15">
      <c r="C233" s="178">
        <f>'Data Set-FMA00E'!A244</f>
        <v>43820</v>
      </c>
      <c r="D233" s="179">
        <f>'Data Set-FMA00E'!B244</f>
        <v>330.20000000000005</v>
      </c>
      <c r="E233" s="171">
        <f t="shared" si="10"/>
        <v>1.0018203883495147</v>
      </c>
      <c r="F233" s="171">
        <f t="shared" si="11"/>
        <v>1.8187334507111384E-3</v>
      </c>
      <c r="G233" s="171">
        <f t="shared" si="12"/>
        <v>1.2411692138541991E-5</v>
      </c>
      <c r="I233" s="171">
        <v>211</v>
      </c>
      <c r="J233" s="171">
        <v>3.5471106713187026E-2</v>
      </c>
    </row>
    <row r="234" spans="3:10" x14ac:dyDescent="0.15">
      <c r="C234" s="178">
        <f>'Data Set-FMA00E'!A245</f>
        <v>43819</v>
      </c>
      <c r="D234" s="179">
        <f>'Data Set-FMA00E'!B245</f>
        <v>329.6</v>
      </c>
      <c r="E234" s="171">
        <f t="shared" si="10"/>
        <v>1.0986666666666667</v>
      </c>
      <c r="F234" s="171">
        <f t="shared" si="11"/>
        <v>9.4097323379115583E-2</v>
      </c>
      <c r="G234" s="171">
        <f t="shared" si="12"/>
        <v>9.1779490690526364E-3</v>
      </c>
      <c r="I234" s="171">
        <v>212</v>
      </c>
      <c r="J234" s="171">
        <v>3.5623319611017563E-2</v>
      </c>
    </row>
    <row r="235" spans="3:10" x14ac:dyDescent="0.15">
      <c r="C235" s="178">
        <f>'Data Set-FMA00E'!A246</f>
        <v>43816</v>
      </c>
      <c r="D235" s="179">
        <f>'Data Set-FMA00E'!B246</f>
        <v>300</v>
      </c>
      <c r="E235" s="171">
        <f t="shared" si="10"/>
        <v>1.051156271899089</v>
      </c>
      <c r="F235" s="171">
        <f t="shared" si="11"/>
        <v>4.9890769613465023E-2</v>
      </c>
      <c r="G235" s="171">
        <f t="shared" si="12"/>
        <v>2.6620501458249819E-3</v>
      </c>
      <c r="I235" s="171">
        <v>213</v>
      </c>
      <c r="J235" s="171">
        <v>3.6039936483196873E-2</v>
      </c>
    </row>
    <row r="236" spans="3:10" x14ac:dyDescent="0.15">
      <c r="C236" s="178">
        <f>'Data Set-FMA00E'!A247</f>
        <v>43815</v>
      </c>
      <c r="D236" s="179">
        <f>'Data Set-FMA00E'!B247</f>
        <v>285.39999999999998</v>
      </c>
      <c r="E236" s="171">
        <f t="shared" si="10"/>
        <v>1.0021067415730336</v>
      </c>
      <c r="F236" s="171">
        <f t="shared" si="11"/>
        <v>2.1045255049152215E-3</v>
      </c>
      <c r="G236" s="171">
        <f t="shared" si="12"/>
        <v>1.4507073284756652E-5</v>
      </c>
      <c r="I236" s="171">
        <v>214</v>
      </c>
      <c r="J236" s="171">
        <v>3.6140138766640302E-2</v>
      </c>
    </row>
    <row r="237" spans="3:10" x14ac:dyDescent="0.15">
      <c r="C237" s="178">
        <f>'Data Set-FMA00E'!A248</f>
        <v>43814</v>
      </c>
      <c r="D237" s="179">
        <f>'Data Set-FMA00E'!B248</f>
        <v>284.8</v>
      </c>
      <c r="E237" s="171">
        <f t="shared" si="10"/>
        <v>0.91870967741935483</v>
      </c>
      <c r="F237" s="171">
        <f t="shared" si="11"/>
        <v>-8.4785117941371238E-2</v>
      </c>
      <c r="G237" s="171">
        <f t="shared" si="12"/>
        <v>6.9024240208454997E-3</v>
      </c>
      <c r="I237" s="171">
        <v>215</v>
      </c>
      <c r="J237" s="171">
        <v>3.6467749281324256E-2</v>
      </c>
    </row>
    <row r="238" spans="3:10" x14ac:dyDescent="0.15">
      <c r="C238" s="178">
        <f>'Data Set-FMA00E'!A249</f>
        <v>43813</v>
      </c>
      <c r="D238" s="179">
        <f>'Data Set-FMA00E'!B249</f>
        <v>310</v>
      </c>
      <c r="E238" s="171">
        <f t="shared" si="10"/>
        <v>0.99358974358974361</v>
      </c>
      <c r="F238" s="171">
        <f t="shared" si="11"/>
        <v>-6.4308903302904025E-3</v>
      </c>
      <c r="G238" s="171">
        <f t="shared" si="12"/>
        <v>2.2340753493984319E-5</v>
      </c>
      <c r="I238" s="171">
        <v>216</v>
      </c>
      <c r="J238" s="171">
        <v>3.72713947972316E-2</v>
      </c>
    </row>
    <row r="239" spans="3:10" x14ac:dyDescent="0.15">
      <c r="C239" s="178">
        <f>'Data Set-FMA00E'!A250</f>
        <v>43812</v>
      </c>
      <c r="D239" s="179">
        <f>'Data Set-FMA00E'!B250</f>
        <v>312</v>
      </c>
      <c r="E239" s="171">
        <f t="shared" si="10"/>
        <v>1.0236220472440944</v>
      </c>
      <c r="F239" s="171">
        <f t="shared" si="11"/>
        <v>2.3347363996991107E-2</v>
      </c>
      <c r="G239" s="171">
        <f t="shared" si="12"/>
        <v>6.2758535308264141E-4</v>
      </c>
      <c r="I239" s="171">
        <v>217</v>
      </c>
      <c r="J239" s="171">
        <v>3.750439545845427E-2</v>
      </c>
    </row>
    <row r="240" spans="3:10" x14ac:dyDescent="0.15">
      <c r="C240" s="178">
        <f>'Data Set-FMA00E'!A251</f>
        <v>43809</v>
      </c>
      <c r="D240" s="179">
        <f>'Data Set-FMA00E'!B251</f>
        <v>304.8</v>
      </c>
      <c r="E240" s="171">
        <f t="shared" si="10"/>
        <v>1.0086035737921908</v>
      </c>
      <c r="F240" s="171">
        <f t="shared" si="11"/>
        <v>8.5667739738521983E-3</v>
      </c>
      <c r="G240" s="171">
        <f t="shared" si="12"/>
        <v>1.0549474904508163E-4</v>
      </c>
      <c r="I240" s="171">
        <v>218</v>
      </c>
      <c r="J240" s="171">
        <v>3.7740327982847113E-2</v>
      </c>
    </row>
    <row r="241" spans="3:10" x14ac:dyDescent="0.15">
      <c r="C241" s="178">
        <f>'Data Set-FMA00E'!A252</f>
        <v>43808</v>
      </c>
      <c r="D241" s="179">
        <f>'Data Set-FMA00E'!B252</f>
        <v>302.2</v>
      </c>
      <c r="E241" s="171">
        <f t="shared" si="10"/>
        <v>0.90533253445176731</v>
      </c>
      <c r="F241" s="171">
        <f t="shared" si="11"/>
        <v>-9.9452961389095748E-2</v>
      </c>
      <c r="G241" s="171">
        <f t="shared" si="12"/>
        <v>9.5548028164805614E-3</v>
      </c>
      <c r="I241" s="171">
        <v>219</v>
      </c>
      <c r="J241" s="171">
        <v>3.919224380764727E-2</v>
      </c>
    </row>
    <row r="242" spans="3:10" x14ac:dyDescent="0.15">
      <c r="C242" s="178">
        <f>'Data Set-FMA00E'!A253</f>
        <v>43807</v>
      </c>
      <c r="D242" s="179">
        <f>'Data Set-FMA00E'!B253</f>
        <v>333.80000000000007</v>
      </c>
      <c r="E242" s="171">
        <f t="shared" si="10"/>
        <v>0.99286139202855483</v>
      </c>
      <c r="F242" s="171">
        <f t="shared" si="11"/>
        <v>-7.164209746780126E-3</v>
      </c>
      <c r="G242" s="171">
        <f t="shared" si="12"/>
        <v>2.9810726889187622E-5</v>
      </c>
      <c r="I242" s="171">
        <v>220</v>
      </c>
      <c r="J242" s="171">
        <v>4.0394422208210268E-2</v>
      </c>
    </row>
    <row r="243" spans="3:10" x14ac:dyDescent="0.15">
      <c r="C243" s="178">
        <f>'Data Set-FMA00E'!A254</f>
        <v>43806</v>
      </c>
      <c r="D243" s="179">
        <f>'Data Set-FMA00E'!B254</f>
        <v>336.19999999999993</v>
      </c>
      <c r="E243" s="171">
        <f t="shared" si="10"/>
        <v>0.98361614979520162</v>
      </c>
      <c r="F243" s="171">
        <f t="shared" si="11"/>
        <v>-1.6519549706975535E-2</v>
      </c>
      <c r="G243" s="171">
        <f t="shared" si="12"/>
        <v>2.194919289981929E-4</v>
      </c>
      <c r="I243" s="171">
        <v>221</v>
      </c>
      <c r="J243" s="171">
        <v>4.1012271373650003E-2</v>
      </c>
    </row>
    <row r="244" spans="3:10" x14ac:dyDescent="0.15">
      <c r="C244" s="178">
        <f>'Data Set-FMA00E'!A255</f>
        <v>43802</v>
      </c>
      <c r="D244" s="179">
        <f>'Data Set-FMA00E'!B255</f>
        <v>341.8</v>
      </c>
      <c r="E244" s="171">
        <f t="shared" si="10"/>
        <v>0.9788087056128294</v>
      </c>
      <c r="F244" s="171">
        <f t="shared" si="11"/>
        <v>-2.1419053283956546E-2</v>
      </c>
      <c r="G244" s="171">
        <f t="shared" si="12"/>
        <v>3.886719030700379E-4</v>
      </c>
      <c r="I244" s="171">
        <v>222</v>
      </c>
      <c r="J244" s="171">
        <v>4.1847109935500504E-2</v>
      </c>
    </row>
    <row r="245" spans="3:10" x14ac:dyDescent="0.15">
      <c r="C245" s="178">
        <f>'Data Set-FMA00E'!A256</f>
        <v>43801</v>
      </c>
      <c r="D245" s="179">
        <f>'Data Set-FMA00E'!B256</f>
        <v>349.2</v>
      </c>
      <c r="E245" s="171">
        <f t="shared" si="10"/>
        <v>0.99657534246575341</v>
      </c>
      <c r="F245" s="171">
        <f t="shared" si="11"/>
        <v>-3.4305350967892482E-3</v>
      </c>
      <c r="G245" s="171">
        <f t="shared" si="12"/>
        <v>2.9799231610695292E-6</v>
      </c>
      <c r="I245" s="171">
        <v>223</v>
      </c>
      <c r="J245" s="171">
        <v>4.231119807172283E-2</v>
      </c>
    </row>
    <row r="246" spans="3:10" x14ac:dyDescent="0.15">
      <c r="C246" s="178">
        <f>'Data Set-FMA00E'!A257</f>
        <v>43800</v>
      </c>
      <c r="D246" s="179">
        <f>'Data Set-FMA00E'!B257</f>
        <v>350.4</v>
      </c>
      <c r="E246" s="171">
        <f t="shared" si="10"/>
        <v>1.0150637311703359</v>
      </c>
      <c r="F246" s="171">
        <f t="shared" si="11"/>
        <v>1.4951399852963339E-2</v>
      </c>
      <c r="G246" s="171">
        <f t="shared" si="12"/>
        <v>2.7741199457024097E-4</v>
      </c>
      <c r="I246" s="171">
        <v>224</v>
      </c>
      <c r="J246" s="171">
        <v>4.2596617878623663E-2</v>
      </c>
    </row>
    <row r="247" spans="3:10" x14ac:dyDescent="0.15">
      <c r="C247" s="178">
        <f>'Data Set-FMA00E'!A258</f>
        <v>43799</v>
      </c>
      <c r="D247" s="179">
        <f>'Data Set-FMA00E'!B258</f>
        <v>345.20000000000005</v>
      </c>
      <c r="E247" s="171">
        <f t="shared" si="10"/>
        <v>0.97569248162803834</v>
      </c>
      <c r="F247" s="171">
        <f t="shared" si="11"/>
        <v>-2.4607822516412119E-2</v>
      </c>
      <c r="G247" s="171">
        <f t="shared" si="12"/>
        <v>5.245718153548271E-4</v>
      </c>
      <c r="I247" s="171">
        <v>225</v>
      </c>
      <c r="J247" s="171">
        <v>4.295711810093903E-2</v>
      </c>
    </row>
    <row r="248" spans="3:10" x14ac:dyDescent="0.15">
      <c r="C248" s="178">
        <f>'Data Set-FMA00E'!A259</f>
        <v>43798</v>
      </c>
      <c r="D248" s="179">
        <f>'Data Set-FMA00E'!B259</f>
        <v>353.80000000000007</v>
      </c>
      <c r="E248" s="171">
        <f t="shared" si="10"/>
        <v>1.0554892601431982</v>
      </c>
      <c r="F248" s="171">
        <f t="shared" si="11"/>
        <v>5.4004413117757041E-2</v>
      </c>
      <c r="G248" s="171">
        <f t="shared" si="12"/>
        <v>3.1034595699233085E-3</v>
      </c>
      <c r="I248" s="171">
        <v>226</v>
      </c>
      <c r="J248" s="171">
        <v>4.5326270715766288E-2</v>
      </c>
    </row>
    <row r="249" spans="3:10" x14ac:dyDescent="0.15">
      <c r="C249" s="178">
        <f>'Data Set-FMA00E'!A260</f>
        <v>43795</v>
      </c>
      <c r="D249" s="179">
        <f>'Data Set-FMA00E'!B260</f>
        <v>335.20000000000005</v>
      </c>
      <c r="E249" s="171">
        <f t="shared" si="10"/>
        <v>0.98241500586166508</v>
      </c>
      <c r="F249" s="171">
        <f t="shared" si="11"/>
        <v>-1.7741447009595703E-2</v>
      </c>
      <c r="G249" s="171">
        <f t="shared" si="12"/>
        <v>2.5719041449034702E-4</v>
      </c>
      <c r="I249" s="171">
        <v>227</v>
      </c>
      <c r="J249" s="171">
        <v>4.5985113241823437E-2</v>
      </c>
    </row>
    <row r="250" spans="3:10" x14ac:dyDescent="0.15">
      <c r="C250" s="178">
        <f>'Data Set-FMA00E'!A261</f>
        <v>43794</v>
      </c>
      <c r="D250" s="179">
        <f>'Data Set-FMA00E'!B261</f>
        <v>341.19999999999993</v>
      </c>
      <c r="E250" s="171">
        <f t="shared" si="10"/>
        <v>0.91671144545943029</v>
      </c>
      <c r="F250" s="171">
        <f t="shared" si="11"/>
        <v>-8.6962528590626476E-2</v>
      </c>
      <c r="G250" s="171">
        <f t="shared" si="12"/>
        <v>7.2689672982932203E-3</v>
      </c>
      <c r="I250" s="171">
        <v>228</v>
      </c>
      <c r="J250" s="171">
        <v>4.6119935613553036E-2</v>
      </c>
    </row>
    <row r="251" spans="3:10" x14ac:dyDescent="0.15">
      <c r="C251" s="178">
        <f>'Data Set-FMA00E'!A262</f>
        <v>43793</v>
      </c>
      <c r="D251" s="179">
        <f>'Data Set-FMA00E'!B262</f>
        <v>372.2</v>
      </c>
      <c r="E251" s="171">
        <f t="shared" si="10"/>
        <v>1.0059459459459459</v>
      </c>
      <c r="F251" s="171">
        <f t="shared" si="11"/>
        <v>5.9283385698801943E-3</v>
      </c>
      <c r="G251" s="171">
        <f t="shared" si="12"/>
        <v>5.8257014345377914E-5</v>
      </c>
      <c r="I251" s="171">
        <v>229</v>
      </c>
      <c r="J251" s="171">
        <v>4.6664764857118624E-2</v>
      </c>
    </row>
    <row r="252" spans="3:10" x14ac:dyDescent="0.15">
      <c r="C252" s="178">
        <f>'Data Set-FMA00E'!A263</f>
        <v>43792</v>
      </c>
      <c r="D252" s="179">
        <f>'Data Set-FMA00E'!B263</f>
        <v>370</v>
      </c>
      <c r="E252" s="171">
        <f t="shared" si="10"/>
        <v>1.0103768432550522</v>
      </c>
      <c r="F252" s="171">
        <f t="shared" si="11"/>
        <v>1.0323373397860075E-2</v>
      </c>
      <c r="G252" s="171">
        <f t="shared" si="12"/>
        <v>1.4466467965740289E-4</v>
      </c>
      <c r="I252" s="171">
        <v>230</v>
      </c>
      <c r="J252" s="171">
        <v>4.704841723239226E-2</v>
      </c>
    </row>
    <row r="253" spans="3:10" x14ac:dyDescent="0.15">
      <c r="C253" s="178">
        <f>'Data Set-FMA00E'!A264</f>
        <v>43791</v>
      </c>
      <c r="D253" s="179">
        <f>'Data Set-FMA00E'!B264</f>
        <v>366.19999999999993</v>
      </c>
      <c r="E253" s="171">
        <f t="shared" si="10"/>
        <v>0.9531494013534616</v>
      </c>
      <c r="F253" s="171">
        <f t="shared" si="11"/>
        <v>-4.7983618094046082E-2</v>
      </c>
      <c r="G253" s="171">
        <f t="shared" si="12"/>
        <v>2.1417762363662549E-3</v>
      </c>
      <c r="I253" s="171">
        <v>231</v>
      </c>
      <c r="J253" s="171">
        <v>4.7764570867097497E-2</v>
      </c>
    </row>
    <row r="254" spans="3:10" x14ac:dyDescent="0.15">
      <c r="C254" s="178">
        <f>'Data Set-FMA00E'!A265</f>
        <v>43788</v>
      </c>
      <c r="D254" s="179">
        <f>'Data Set-FMA00E'!B265</f>
        <v>384.2</v>
      </c>
      <c r="E254" s="171">
        <f t="shared" si="10"/>
        <v>0.97020202020202018</v>
      </c>
      <c r="F254" s="171">
        <f t="shared" si="11"/>
        <v>-3.0250960920024297E-2</v>
      </c>
      <c r="G254" s="171">
        <f t="shared" si="12"/>
        <v>8.1491243759753882E-4</v>
      </c>
      <c r="I254" s="171">
        <v>232</v>
      </c>
      <c r="J254" s="171">
        <v>4.8083018757302282E-2</v>
      </c>
    </row>
    <row r="255" spans="3:10" x14ac:dyDescent="0.15">
      <c r="C255" s="178">
        <f>'Data Set-FMA00E'!A266</f>
        <v>43787</v>
      </c>
      <c r="D255" s="179">
        <f>'Data Set-FMA00E'!B266</f>
        <v>396</v>
      </c>
      <c r="E255" s="171">
        <f t="shared" si="10"/>
        <v>1.0237849017580145</v>
      </c>
      <c r="F255" s="171">
        <f t="shared" si="11"/>
        <v>2.3506447675341317E-2</v>
      </c>
      <c r="G255" s="171">
        <f t="shared" si="12"/>
        <v>6.3558127913792195E-4</v>
      </c>
      <c r="I255" s="171">
        <v>233</v>
      </c>
      <c r="J255" s="171">
        <v>4.9890769613465023E-2</v>
      </c>
    </row>
    <row r="256" spans="3:10" x14ac:dyDescent="0.15">
      <c r="C256" s="178">
        <f>'Data Set-FMA00E'!A267</f>
        <v>43786</v>
      </c>
      <c r="D256" s="179">
        <f>'Data Set-FMA00E'!B267</f>
        <v>386.8</v>
      </c>
      <c r="E256" s="171">
        <f t="shared" si="10"/>
        <v>1.0173592845870594</v>
      </c>
      <c r="F256" s="171">
        <f t="shared" si="11"/>
        <v>1.7210333524810408E-2</v>
      </c>
      <c r="G256" s="171">
        <f t="shared" si="12"/>
        <v>3.5776297183368874E-4</v>
      </c>
      <c r="I256" s="171">
        <v>234</v>
      </c>
      <c r="J256" s="171">
        <v>5.1366498150256519E-2</v>
      </c>
    </row>
    <row r="257" spans="3:10" x14ac:dyDescent="0.15">
      <c r="C257" s="178">
        <f>'Data Set-FMA00E'!A268</f>
        <v>43785</v>
      </c>
      <c r="D257" s="179">
        <f>'Data Set-FMA00E'!B268</f>
        <v>380.20000000000005</v>
      </c>
      <c r="E257" s="171">
        <f t="shared" si="10"/>
        <v>0.96497461928934025</v>
      </c>
      <c r="F257" s="171">
        <f t="shared" si="11"/>
        <v>-3.5653479243604874E-2</v>
      </c>
      <c r="G257" s="171">
        <f t="shared" si="12"/>
        <v>1.1525474704932371E-3</v>
      </c>
      <c r="I257" s="171">
        <v>235</v>
      </c>
      <c r="J257" s="171">
        <v>5.2446475372542524E-2</v>
      </c>
    </row>
    <row r="258" spans="3:10" x14ac:dyDescent="0.15">
      <c r="C258" s="178">
        <f>'Data Set-FMA00E'!A269</f>
        <v>43784</v>
      </c>
      <c r="D258" s="179">
        <f>'Data Set-FMA00E'!B269</f>
        <v>394</v>
      </c>
      <c r="E258" s="171">
        <f t="shared" si="10"/>
        <v>1.0297961317302666</v>
      </c>
      <c r="F258" s="171">
        <f t="shared" si="11"/>
        <v>2.9360852291781345E-2</v>
      </c>
      <c r="G258" s="171">
        <f t="shared" si="12"/>
        <v>9.6504304712909702E-4</v>
      </c>
      <c r="I258" s="171">
        <v>236</v>
      </c>
      <c r="J258" s="171">
        <v>5.3782069139682968E-2</v>
      </c>
    </row>
    <row r="259" spans="3:10" x14ac:dyDescent="0.15">
      <c r="C259" s="178">
        <f>'Data Set-FMA00E'!A270</f>
        <v>43781</v>
      </c>
      <c r="D259" s="179">
        <f>'Data Set-FMA00E'!B270</f>
        <v>382.6</v>
      </c>
      <c r="E259" s="171">
        <f t="shared" si="10"/>
        <v>1.0041994750656169</v>
      </c>
      <c r="F259" s="171">
        <f t="shared" si="11"/>
        <v>4.1906818794516468E-3</v>
      </c>
      <c r="G259" s="171">
        <f t="shared" si="12"/>
        <v>3.4750689952821076E-5</v>
      </c>
      <c r="I259" s="171">
        <v>237</v>
      </c>
      <c r="J259" s="171">
        <v>5.4004413117756833E-2</v>
      </c>
    </row>
    <row r="260" spans="3:10" x14ac:dyDescent="0.15">
      <c r="C260" s="178">
        <f>'Data Set-FMA00E'!A271</f>
        <v>43780</v>
      </c>
      <c r="D260" s="179">
        <f>'Data Set-FMA00E'!B271</f>
        <v>381</v>
      </c>
      <c r="E260" s="171">
        <f t="shared" si="10"/>
        <v>1.0063391442155309</v>
      </c>
      <c r="F260" s="171">
        <f t="shared" si="11"/>
        <v>6.3191363514785324E-3</v>
      </c>
      <c r="G260" s="171">
        <f t="shared" si="12"/>
        <v>6.437536564475523E-5</v>
      </c>
      <c r="I260" s="171">
        <v>238</v>
      </c>
      <c r="J260" s="171">
        <v>5.6747145070014444E-2</v>
      </c>
    </row>
    <row r="261" spans="3:10" x14ac:dyDescent="0.15">
      <c r="C261" s="178">
        <f>'Data Set-FMA00E'!A272</f>
        <v>43779</v>
      </c>
      <c r="D261" s="179">
        <f>'Data Set-FMA00E'!B272</f>
        <v>378.6</v>
      </c>
      <c r="E261" s="171">
        <f t="shared" si="10"/>
        <v>1.0481727574750834</v>
      </c>
      <c r="F261" s="171">
        <f t="shared" si="11"/>
        <v>4.7048417232392475E-2</v>
      </c>
      <c r="G261" s="171">
        <f t="shared" si="12"/>
        <v>2.3768264334861583E-3</v>
      </c>
      <c r="I261" s="171">
        <v>239</v>
      </c>
      <c r="J261" s="171">
        <v>5.7842642398972882E-2</v>
      </c>
    </row>
    <row r="262" spans="3:10" x14ac:dyDescent="0.15">
      <c r="C262" s="178">
        <f>'Data Set-FMA00E'!A273</f>
        <v>43778</v>
      </c>
      <c r="D262" s="179">
        <f>'Data Set-FMA00E'!B273</f>
        <v>361.19999999999993</v>
      </c>
      <c r="E262" s="171">
        <f t="shared" si="10"/>
        <v>0.95809018567639226</v>
      </c>
      <c r="F262" s="171">
        <f t="shared" si="11"/>
        <v>-4.2813365905180735E-2</v>
      </c>
      <c r="G262" s="171">
        <f t="shared" si="12"/>
        <v>1.689956146232208E-3</v>
      </c>
      <c r="I262" s="171">
        <v>240</v>
      </c>
      <c r="J262" s="171">
        <v>5.808519796559964E-2</v>
      </c>
    </row>
    <row r="263" spans="3:10" x14ac:dyDescent="0.15">
      <c r="C263" s="178">
        <f>'Data Set-FMA00E'!A274</f>
        <v>43774</v>
      </c>
      <c r="D263" s="179">
        <f>'Data Set-FMA00E'!B274</f>
        <v>377.00000000000006</v>
      </c>
      <c r="E263" s="171">
        <f t="shared" si="10"/>
        <v>0.96765913757700217</v>
      </c>
      <c r="F263" s="171">
        <f t="shared" si="11"/>
        <v>-3.2875384320369148E-2</v>
      </c>
      <c r="G263" s="171">
        <f t="shared" si="12"/>
        <v>9.7163713967190189E-4</v>
      </c>
      <c r="I263" s="171">
        <v>241</v>
      </c>
      <c r="J263" s="171">
        <v>5.8545144486561999E-2</v>
      </c>
    </row>
    <row r="264" spans="3:10" x14ac:dyDescent="0.15">
      <c r="C264" s="178">
        <f>'Data Set-FMA00E'!A275</f>
        <v>43773</v>
      </c>
      <c r="D264" s="179">
        <f>'Data Set-FMA00E'!B275</f>
        <v>389.6</v>
      </c>
      <c r="E264" s="171">
        <f t="shared" si="10"/>
        <v>1.0285110876451953</v>
      </c>
      <c r="F264" s="171">
        <f t="shared" si="11"/>
        <v>2.8112210456456781E-2</v>
      </c>
      <c r="G264" s="171">
        <f t="shared" si="12"/>
        <v>8.8902368173313421E-4</v>
      </c>
      <c r="I264" s="171">
        <v>242</v>
      </c>
      <c r="J264" s="171">
        <v>6.062462181643484E-2</v>
      </c>
    </row>
    <row r="265" spans="3:10" x14ac:dyDescent="0.15">
      <c r="C265" s="178">
        <f>'Data Set-FMA00E'!A276</f>
        <v>43772</v>
      </c>
      <c r="D265" s="179">
        <f>'Data Set-FMA00E'!B276</f>
        <v>378.80000000000007</v>
      </c>
      <c r="E265" s="171">
        <f t="shared" si="10"/>
        <v>0.96239837398373995</v>
      </c>
      <c r="F265" s="171">
        <f t="shared" si="11"/>
        <v>-3.8326803866175062E-2</v>
      </c>
      <c r="G265" s="171">
        <f t="shared" si="12"/>
        <v>1.3412085436635885E-3</v>
      </c>
      <c r="I265" s="171">
        <v>243</v>
      </c>
      <c r="J265" s="171">
        <v>7.0696845255298818E-2</v>
      </c>
    </row>
    <row r="266" spans="3:10" x14ac:dyDescent="0.15">
      <c r="C266" s="178">
        <f>'Data Set-FMA00E'!A277</f>
        <v>43771</v>
      </c>
      <c r="D266" s="179">
        <f>'Data Set-FMA00E'!B277</f>
        <v>393.6</v>
      </c>
      <c r="E266" s="171">
        <f t="shared" si="10"/>
        <v>1.0025471217524198</v>
      </c>
      <c r="F266" s="171">
        <f t="shared" si="11"/>
        <v>2.543883335737681E-3</v>
      </c>
      <c r="G266" s="171">
        <f t="shared" si="12"/>
        <v>1.8046974163388658E-5</v>
      </c>
      <c r="I266" s="171">
        <v>244</v>
      </c>
      <c r="J266" s="171">
        <v>7.0736551091778274E-2</v>
      </c>
    </row>
    <row r="267" spans="3:10" x14ac:dyDescent="0.15">
      <c r="C267" s="178">
        <f>'Data Set-FMA00E'!A278</f>
        <v>43770</v>
      </c>
      <c r="D267" s="179">
        <f>'Data Set-FMA00E'!B278</f>
        <v>392.6</v>
      </c>
      <c r="E267" s="171">
        <f t="shared" si="10"/>
        <v>0.97130133597229107</v>
      </c>
      <c r="F267" s="171">
        <f t="shared" si="11"/>
        <v>-2.9118523127159818E-2</v>
      </c>
      <c r="G267" s="171">
        <f t="shared" si="12"/>
        <v>7.5154019425799855E-4</v>
      </c>
      <c r="I267" s="171">
        <v>245</v>
      </c>
      <c r="J267" s="171">
        <v>7.3456795573068001E-2</v>
      </c>
    </row>
    <row r="268" spans="3:10" x14ac:dyDescent="0.15">
      <c r="C268" s="178">
        <f>'Data Set-FMA00E'!A279</f>
        <v>43767</v>
      </c>
      <c r="D268" s="179">
        <f>'Data Set-FMA00E'!B279</f>
        <v>404.2</v>
      </c>
      <c r="E268" s="171">
        <f t="shared" si="10"/>
        <v>0.96238095238095234</v>
      </c>
      <c r="F268" s="171">
        <f t="shared" si="11"/>
        <v>-3.8344906307893403E-2</v>
      </c>
      <c r="G268" s="171">
        <f t="shared" si="12"/>
        <v>1.3425347852184363E-3</v>
      </c>
      <c r="I268" s="171">
        <v>246</v>
      </c>
      <c r="J268" s="171">
        <v>7.4600839281247819E-2</v>
      </c>
    </row>
    <row r="269" spans="3:10" x14ac:dyDescent="0.15">
      <c r="C269" s="178">
        <f>'Data Set-FMA00E'!A280</f>
        <v>43766</v>
      </c>
      <c r="D269" s="179">
        <f>'Data Set-FMA00E'!B280</f>
        <v>420</v>
      </c>
      <c r="E269" s="171">
        <f t="shared" si="10"/>
        <v>1.0071942446043165</v>
      </c>
      <c r="F269" s="171">
        <f t="shared" si="11"/>
        <v>7.168489478612497E-3</v>
      </c>
      <c r="G269" s="171">
        <f t="shared" si="12"/>
        <v>7.8726210397992843E-5</v>
      </c>
      <c r="I269" s="171">
        <v>247</v>
      </c>
      <c r="J269" s="171">
        <v>9.4097323379115583E-2</v>
      </c>
    </row>
    <row r="270" spans="3:10" x14ac:dyDescent="0.15">
      <c r="C270" s="178">
        <f>'Data Set-FMA00E'!A281</f>
        <v>43765</v>
      </c>
      <c r="D270" s="179">
        <f>'Data Set-FMA00E'!B281</f>
        <v>417</v>
      </c>
      <c r="E270" s="171">
        <f t="shared" si="10"/>
        <v>0.99522673031026254</v>
      </c>
      <c r="F270" s="171">
        <f t="shared" si="11"/>
        <v>-4.7846981233362704E-3</v>
      </c>
      <c r="G270" s="171">
        <f t="shared" si="12"/>
        <v>9.4889160387390996E-6</v>
      </c>
      <c r="I270" s="171">
        <v>248</v>
      </c>
      <c r="J270" s="171">
        <v>9.5401175755067819E-2</v>
      </c>
    </row>
    <row r="271" spans="3:10" x14ac:dyDescent="0.15">
      <c r="C271" s="178">
        <f>'Data Set-FMA00E'!A282</f>
        <v>43764</v>
      </c>
      <c r="D271" s="179">
        <f>'Data Set-FMA00E'!B282</f>
        <v>419</v>
      </c>
      <c r="E271" s="171">
        <f t="shared" si="10"/>
        <v>1.0012425922385777</v>
      </c>
      <c r="F271" s="171">
        <f t="shared" si="11"/>
        <v>1.2418208597820913E-3</v>
      </c>
      <c r="G271" s="171">
        <f t="shared" si="12"/>
        <v>8.6795674455916994E-6</v>
      </c>
      <c r="I271" s="171">
        <v>249</v>
      </c>
      <c r="J271" s="171">
        <v>0.11872262042906809</v>
      </c>
    </row>
    <row r="272" spans="3:10" x14ac:dyDescent="0.15">
      <c r="C272" s="178">
        <f>'Data Set-FMA00E'!A283</f>
        <v>43763</v>
      </c>
      <c r="D272" s="179">
        <f>'Data Set-FMA00E'!B283</f>
        <v>418.48</v>
      </c>
      <c r="E272" s="171">
        <f t="shared" si="10"/>
        <v>1.001819400555396</v>
      </c>
      <c r="F272" s="171">
        <f t="shared" si="11"/>
        <v>1.8177474510078055E-3</v>
      </c>
      <c r="G272" s="171">
        <f t="shared" si="12"/>
        <v>1.2404745711169472E-5</v>
      </c>
      <c r="I272" s="171">
        <v>250</v>
      </c>
      <c r="J272" s="171">
        <v>0.21823857520189377</v>
      </c>
    </row>
    <row r="273" spans="3:10" x14ac:dyDescent="0.15">
      <c r="C273" s="178">
        <f>'Data Set-FMA00E'!A284</f>
        <v>43760</v>
      </c>
      <c r="D273" s="179">
        <f>'Data Set-FMA00E'!B284</f>
        <v>417.71999999999997</v>
      </c>
      <c r="E273" s="171" t="e">
        <f t="shared" si="10"/>
        <v>#DIV/0!</v>
      </c>
      <c r="F273" s="171" t="e">
        <f t="shared" si="11"/>
        <v>#DIV/0!</v>
      </c>
      <c r="G273" s="171" t="e">
        <f t="shared" si="12"/>
        <v>#DIV/0!</v>
      </c>
      <c r="I273" s="171"/>
      <c r="J273" s="171"/>
    </row>
  </sheetData>
  <sheetProtection algorithmName="SHA-512" hashValue="iUXMlCPPq5iTrCTOziDCilU3LoVfu4jkm6PtO8kAwI6IT8ak3ssXGx/CezAyns4uUdfnZG9CaI7fCF1dHHUE6Q==" saltValue="TXDAXDvb6YJl2BcctwRROw==" spinCount="100000" sheet="1" objects="1" scenarios="1"/>
  <sortState ref="I23:I272">
    <sortCondition ref="I23:I272"/>
  </sortState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N284"/>
  <sheetViews>
    <sheetView tabSelected="1" topLeftCell="A21" workbookViewId="0">
      <selection activeCell="J29" sqref="J29"/>
    </sheetView>
  </sheetViews>
  <sheetFormatPr defaultRowHeight="15" x14ac:dyDescent="0.25"/>
  <cols>
    <col min="1" max="1" width="24.7109375" customWidth="1"/>
    <col min="2" max="2" width="13.85546875" customWidth="1"/>
    <col min="4" max="4" width="10" bestFit="1" customWidth="1"/>
  </cols>
  <sheetData>
    <row r="1" spans="1:14" x14ac:dyDescent="0.25">
      <c r="A1" s="83" t="s">
        <v>119</v>
      </c>
      <c r="B1" s="82"/>
      <c r="C1" s="82"/>
      <c r="D1" s="82"/>
      <c r="E1" s="82"/>
      <c r="F1" s="82"/>
      <c r="G1" s="82"/>
    </row>
    <row r="2" spans="1:14" x14ac:dyDescent="0.25">
      <c r="A2" s="82" t="s">
        <v>124</v>
      </c>
      <c r="B2" s="84" t="s">
        <v>117</v>
      </c>
      <c r="C2" s="84"/>
      <c r="D2" s="84"/>
      <c r="E2" s="84" t="s">
        <v>118</v>
      </c>
      <c r="F2" s="84"/>
      <c r="G2" s="84"/>
    </row>
    <row r="3" spans="1:14" x14ac:dyDescent="0.25">
      <c r="A3" s="82"/>
      <c r="B3" s="84" t="s">
        <v>104</v>
      </c>
      <c r="C3" s="84" t="s">
        <v>105</v>
      </c>
      <c r="D3" s="84" t="s">
        <v>106</v>
      </c>
      <c r="E3" s="84" t="s">
        <v>107</v>
      </c>
      <c r="F3" s="84" t="s">
        <v>108</v>
      </c>
      <c r="G3" s="84" t="s">
        <v>109</v>
      </c>
    </row>
    <row r="4" spans="1:14" x14ac:dyDescent="0.25">
      <c r="A4" s="82"/>
      <c r="B4" s="84"/>
      <c r="C4" s="84"/>
      <c r="D4" s="84"/>
      <c r="E4" s="84"/>
      <c r="F4" s="84"/>
      <c r="G4" s="84"/>
    </row>
    <row r="5" spans="1:14" x14ac:dyDescent="0.25">
      <c r="A5" s="82" t="s">
        <v>23</v>
      </c>
      <c r="B5" s="84">
        <v>60.4</v>
      </c>
      <c r="C5" s="84">
        <v>125.2</v>
      </c>
      <c r="D5" s="84">
        <v>156.4</v>
      </c>
      <c r="E5" s="84">
        <v>190.4</v>
      </c>
      <c r="F5" s="84">
        <v>203.2</v>
      </c>
      <c r="G5" s="84">
        <v>242</v>
      </c>
      <c r="J5" s="44"/>
      <c r="K5" s="44"/>
      <c r="L5" s="44"/>
      <c r="M5" s="44"/>
      <c r="N5" s="44"/>
    </row>
    <row r="6" spans="1:14" x14ac:dyDescent="0.25">
      <c r="A6" s="82" t="s">
        <v>101</v>
      </c>
      <c r="B6" s="84">
        <v>106.44</v>
      </c>
      <c r="C6" s="84">
        <v>112</v>
      </c>
      <c r="D6" s="84">
        <v>112</v>
      </c>
      <c r="E6" s="84">
        <v>112</v>
      </c>
      <c r="F6" s="84">
        <v>112</v>
      </c>
      <c r="G6" s="84">
        <v>112</v>
      </c>
      <c r="I6" s="44"/>
      <c r="J6" s="44"/>
      <c r="K6" s="44"/>
      <c r="L6" s="44"/>
      <c r="M6" s="44"/>
      <c r="N6" s="44"/>
    </row>
    <row r="7" spans="1:14" x14ac:dyDescent="0.25">
      <c r="A7" s="82" t="s">
        <v>102</v>
      </c>
      <c r="B7" s="84">
        <v>-70.44</v>
      </c>
      <c r="C7" s="84">
        <v>10.28</v>
      </c>
      <c r="D7" s="84">
        <v>12.8</v>
      </c>
      <c r="E7" s="84">
        <v>2.88</v>
      </c>
      <c r="F7" s="84">
        <v>-11.12</v>
      </c>
      <c r="G7" s="84">
        <v>3.72</v>
      </c>
      <c r="I7" s="44"/>
      <c r="J7" s="44"/>
      <c r="K7" s="44"/>
      <c r="L7" s="44"/>
      <c r="M7" s="44"/>
      <c r="N7" s="44"/>
    </row>
    <row r="8" spans="1:14" x14ac:dyDescent="0.25">
      <c r="A8" s="82" t="s">
        <v>103</v>
      </c>
      <c r="B8" s="84">
        <v>89.36</v>
      </c>
      <c r="C8" s="84">
        <v>104.56</v>
      </c>
      <c r="D8" s="84">
        <v>104.56</v>
      </c>
      <c r="E8" s="84">
        <v>109.8</v>
      </c>
      <c r="F8" s="84">
        <v>102.08</v>
      </c>
      <c r="G8" s="84">
        <v>105.24</v>
      </c>
      <c r="I8" s="44"/>
      <c r="J8" s="44"/>
      <c r="K8" s="44"/>
      <c r="L8" s="44"/>
      <c r="M8" s="44"/>
      <c r="N8" s="44"/>
    </row>
    <row r="9" spans="1:14" x14ac:dyDescent="0.25">
      <c r="A9" s="82"/>
      <c r="B9" s="82"/>
      <c r="C9" s="82"/>
      <c r="D9" s="82"/>
      <c r="E9" s="82"/>
      <c r="F9" s="82"/>
      <c r="G9" s="82"/>
    </row>
    <row r="10" spans="1:14" x14ac:dyDescent="0.25">
      <c r="A10" s="82" t="s">
        <v>120</v>
      </c>
      <c r="B10" s="82"/>
      <c r="C10" s="82"/>
      <c r="D10" s="82"/>
      <c r="E10" s="82"/>
      <c r="F10" s="82"/>
      <c r="G10" s="82"/>
    </row>
    <row r="11" spans="1:14" x14ac:dyDescent="0.25">
      <c r="A11" s="84"/>
      <c r="B11" s="84" t="s">
        <v>110</v>
      </c>
      <c r="C11" s="84" t="s">
        <v>111</v>
      </c>
      <c r="D11" s="84"/>
      <c r="E11" s="84"/>
      <c r="F11" s="84"/>
      <c r="G11" s="84"/>
    </row>
    <row r="12" spans="1:14" ht="45" x14ac:dyDescent="0.25">
      <c r="A12" s="84" t="s">
        <v>112</v>
      </c>
      <c r="B12" s="84">
        <v>371.17500000000001</v>
      </c>
      <c r="C12" s="84">
        <v>0.13488689016080677</v>
      </c>
      <c r="D12" s="84"/>
      <c r="E12" s="85" t="s">
        <v>113</v>
      </c>
      <c r="F12" s="84">
        <v>95.95</v>
      </c>
      <c r="G12" s="84"/>
    </row>
    <row r="13" spans="1:14" x14ac:dyDescent="0.25">
      <c r="A13" s="84" t="s">
        <v>114</v>
      </c>
      <c r="B13" s="84">
        <v>2380.5749999999998</v>
      </c>
      <c r="C13" s="84">
        <v>0.86511310983919321</v>
      </c>
      <c r="D13" s="84"/>
      <c r="E13" s="84"/>
      <c r="F13" s="84"/>
      <c r="G13" s="84"/>
      <c r="I13" s="44"/>
    </row>
    <row r="14" spans="1:14" x14ac:dyDescent="0.25">
      <c r="A14" s="82"/>
      <c r="B14" s="82"/>
      <c r="C14" s="82"/>
      <c r="D14" s="82"/>
      <c r="E14" s="82"/>
      <c r="F14" s="82"/>
      <c r="G14" s="82"/>
    </row>
    <row r="15" spans="1:14" x14ac:dyDescent="0.25">
      <c r="A15" s="82"/>
      <c r="B15" s="82"/>
      <c r="C15" s="82"/>
      <c r="D15" s="82"/>
      <c r="E15" s="82"/>
      <c r="F15" s="82"/>
      <c r="G15" s="82"/>
    </row>
    <row r="16" spans="1:14" x14ac:dyDescent="0.25">
      <c r="A16" s="84" t="s">
        <v>115</v>
      </c>
      <c r="B16" s="84">
        <v>0.08</v>
      </c>
      <c r="C16" s="82"/>
      <c r="D16" s="82"/>
      <c r="E16" s="82"/>
      <c r="F16" s="82"/>
      <c r="G16" s="82"/>
    </row>
    <row r="17" spans="1:7" x14ac:dyDescent="0.25">
      <c r="A17" s="84" t="s">
        <v>116</v>
      </c>
      <c r="B17" s="84">
        <v>0.17</v>
      </c>
      <c r="C17" s="82"/>
      <c r="D17" s="82"/>
      <c r="E17" s="82"/>
      <c r="F17" s="82"/>
      <c r="G17" s="82"/>
    </row>
    <row r="21" spans="1:7" x14ac:dyDescent="0.25">
      <c r="A21" s="76" t="s">
        <v>123</v>
      </c>
      <c r="B21" s="77"/>
    </row>
    <row r="22" spans="1:7" x14ac:dyDescent="0.25">
      <c r="A22" s="78" t="s">
        <v>52</v>
      </c>
      <c r="B22" s="79">
        <v>7.0000000000000007E-2</v>
      </c>
    </row>
    <row r="23" spans="1:7" x14ac:dyDescent="0.25">
      <c r="A23" s="78" t="s">
        <v>53</v>
      </c>
      <c r="B23" s="79">
        <v>0.08</v>
      </c>
    </row>
    <row r="24" spans="1:7" x14ac:dyDescent="0.25">
      <c r="A24" s="78" t="s">
        <v>54</v>
      </c>
      <c r="B24" s="78">
        <v>80</v>
      </c>
    </row>
    <row r="25" spans="1:7" x14ac:dyDescent="0.25">
      <c r="A25" s="78" t="s">
        <v>55</v>
      </c>
      <c r="B25" s="78">
        <v>4</v>
      </c>
    </row>
    <row r="26" spans="1:7" x14ac:dyDescent="0.25">
      <c r="A26" s="78" t="s">
        <v>56</v>
      </c>
      <c r="B26" s="80">
        <v>1000</v>
      </c>
    </row>
    <row r="27" spans="1:7" x14ac:dyDescent="0.25">
      <c r="A27" s="78" t="s">
        <v>121</v>
      </c>
      <c r="B27" s="81">
        <v>40179</v>
      </c>
    </row>
    <row r="28" spans="1:7" x14ac:dyDescent="0.25">
      <c r="A28" s="78" t="s">
        <v>65</v>
      </c>
      <c r="B28" s="81">
        <v>47485</v>
      </c>
    </row>
    <row r="31" spans="1:7" x14ac:dyDescent="0.25">
      <c r="A31" s="88" t="s">
        <v>125</v>
      </c>
      <c r="B31" s="89"/>
    </row>
    <row r="32" spans="1:7" x14ac:dyDescent="0.25">
      <c r="A32" s="90" t="s">
        <v>87</v>
      </c>
      <c r="B32" s="90" t="s">
        <v>88</v>
      </c>
    </row>
    <row r="33" spans="1:5" ht="15.75" thickBot="1" x14ac:dyDescent="0.3">
      <c r="A33" s="91"/>
      <c r="B33" s="92" t="s">
        <v>92</v>
      </c>
    </row>
    <row r="34" spans="1:5" x14ac:dyDescent="0.25">
      <c r="A34" s="93">
        <v>44123</v>
      </c>
      <c r="B34" s="94">
        <v>272.8</v>
      </c>
      <c r="C34" s="87"/>
      <c r="D34" s="86"/>
    </row>
    <row r="35" spans="1:5" x14ac:dyDescent="0.25">
      <c r="A35" s="93">
        <v>44121</v>
      </c>
      <c r="B35" s="94">
        <v>262</v>
      </c>
      <c r="C35" s="87"/>
      <c r="D35" s="86"/>
      <c r="E35" s="44"/>
    </row>
    <row r="36" spans="1:5" x14ac:dyDescent="0.25">
      <c r="A36" s="93">
        <v>44120</v>
      </c>
      <c r="B36" s="94">
        <v>259.39999999999998</v>
      </c>
      <c r="C36" s="87"/>
      <c r="D36" s="86"/>
      <c r="E36" s="44"/>
    </row>
    <row r="37" spans="1:5" x14ac:dyDescent="0.25">
      <c r="A37" s="93">
        <v>44117</v>
      </c>
      <c r="B37" s="94">
        <v>260.2</v>
      </c>
      <c r="C37" s="87"/>
      <c r="D37" s="86"/>
      <c r="E37" s="44"/>
    </row>
    <row r="38" spans="1:5" x14ac:dyDescent="0.25">
      <c r="A38" s="93">
        <v>44116</v>
      </c>
      <c r="B38" s="94">
        <v>262</v>
      </c>
      <c r="C38" s="87"/>
      <c r="D38" s="86"/>
      <c r="E38" s="44"/>
    </row>
    <row r="39" spans="1:5" x14ac:dyDescent="0.25">
      <c r="A39" s="93">
        <v>44114</v>
      </c>
      <c r="B39" s="94">
        <v>267</v>
      </c>
      <c r="C39" s="87"/>
      <c r="D39" s="86"/>
      <c r="E39" s="44"/>
    </row>
    <row r="40" spans="1:5" x14ac:dyDescent="0.25">
      <c r="A40" s="93">
        <v>44113</v>
      </c>
      <c r="B40" s="94">
        <v>268.8</v>
      </c>
      <c r="C40" s="87"/>
      <c r="D40" s="86"/>
      <c r="E40" s="44"/>
    </row>
    <row r="41" spans="1:5" x14ac:dyDescent="0.25">
      <c r="A41" s="93">
        <v>44110</v>
      </c>
      <c r="B41" s="94">
        <v>265.39999999999998</v>
      </c>
      <c r="C41" s="87"/>
      <c r="D41" s="86"/>
      <c r="E41" s="44"/>
    </row>
    <row r="42" spans="1:5" x14ac:dyDescent="0.25">
      <c r="A42" s="93">
        <v>44109</v>
      </c>
      <c r="B42" s="94">
        <v>260</v>
      </c>
      <c r="C42" s="87"/>
      <c r="D42" s="86"/>
      <c r="E42" s="44"/>
    </row>
    <row r="43" spans="1:5" x14ac:dyDescent="0.25">
      <c r="A43" s="93">
        <v>44108</v>
      </c>
      <c r="B43" s="94">
        <v>264.39999999999998</v>
      </c>
      <c r="C43" s="87"/>
      <c r="D43" s="86"/>
      <c r="E43" s="44"/>
    </row>
    <row r="44" spans="1:5" x14ac:dyDescent="0.25">
      <c r="A44" s="93">
        <v>44107</v>
      </c>
      <c r="B44" s="94">
        <v>273.2</v>
      </c>
      <c r="C44" s="87"/>
      <c r="D44" s="86"/>
      <c r="E44" s="44"/>
    </row>
    <row r="45" spans="1:5" x14ac:dyDescent="0.25">
      <c r="A45" s="93">
        <v>44106</v>
      </c>
      <c r="B45" s="94">
        <v>274</v>
      </c>
      <c r="C45" s="87"/>
      <c r="D45" s="86"/>
      <c r="E45" s="44"/>
    </row>
    <row r="46" spans="1:5" x14ac:dyDescent="0.25">
      <c r="A46" s="93">
        <v>44103</v>
      </c>
      <c r="B46" s="94">
        <v>268</v>
      </c>
      <c r="C46" s="87"/>
      <c r="D46" s="86"/>
      <c r="E46" s="44"/>
    </row>
    <row r="47" spans="1:5" x14ac:dyDescent="0.25">
      <c r="A47" s="93">
        <v>44102</v>
      </c>
      <c r="B47" s="94">
        <v>282.2</v>
      </c>
      <c r="C47" s="87"/>
      <c r="D47" s="86"/>
      <c r="E47" s="44"/>
    </row>
    <row r="48" spans="1:5" x14ac:dyDescent="0.25">
      <c r="A48" s="93">
        <v>44101</v>
      </c>
      <c r="B48" s="94">
        <v>277</v>
      </c>
      <c r="C48" s="87"/>
      <c r="D48" s="86"/>
      <c r="E48" s="44"/>
    </row>
    <row r="49" spans="1:5" x14ac:dyDescent="0.25">
      <c r="A49" s="93">
        <v>44100</v>
      </c>
      <c r="B49" s="94">
        <v>278.60000000000002</v>
      </c>
      <c r="C49" s="87"/>
      <c r="D49" s="86"/>
      <c r="E49" s="44"/>
    </row>
    <row r="50" spans="1:5" x14ac:dyDescent="0.25">
      <c r="A50" s="93">
        <v>44099</v>
      </c>
      <c r="B50" s="94">
        <v>270</v>
      </c>
      <c r="C50" s="87"/>
      <c r="D50" s="86"/>
      <c r="E50" s="44"/>
    </row>
    <row r="51" spans="1:5" x14ac:dyDescent="0.25">
      <c r="A51" s="93">
        <v>44096</v>
      </c>
      <c r="B51" s="94">
        <v>283.60000000000002</v>
      </c>
      <c r="C51" s="87"/>
      <c r="D51" s="86"/>
      <c r="E51" s="44"/>
    </row>
    <row r="52" spans="1:5" x14ac:dyDescent="0.25">
      <c r="A52" s="93">
        <v>44095</v>
      </c>
      <c r="B52" s="94">
        <v>282.2</v>
      </c>
      <c r="C52" s="87"/>
      <c r="D52" s="86"/>
      <c r="E52" s="44"/>
    </row>
    <row r="53" spans="1:5" x14ac:dyDescent="0.25">
      <c r="A53" s="93">
        <v>44094</v>
      </c>
      <c r="B53" s="94">
        <v>288.60000000000002</v>
      </c>
      <c r="C53" s="87"/>
      <c r="D53" s="86"/>
      <c r="E53" s="44"/>
    </row>
    <row r="54" spans="1:5" x14ac:dyDescent="0.25">
      <c r="A54" s="93">
        <v>44093</v>
      </c>
      <c r="B54" s="94">
        <v>290.39999999999998</v>
      </c>
      <c r="C54" s="87"/>
      <c r="D54" s="86"/>
      <c r="E54" s="44"/>
    </row>
    <row r="55" spans="1:5" x14ac:dyDescent="0.25">
      <c r="A55" s="93">
        <v>44092</v>
      </c>
      <c r="B55" s="94">
        <v>301.2</v>
      </c>
      <c r="C55" s="87"/>
      <c r="D55" s="86"/>
      <c r="E55" s="44"/>
    </row>
    <row r="56" spans="1:5" x14ac:dyDescent="0.25">
      <c r="A56" s="93">
        <v>44089</v>
      </c>
      <c r="B56" s="94">
        <v>298.39999999999998</v>
      </c>
      <c r="C56" s="87"/>
      <c r="D56" s="86"/>
      <c r="E56" s="44"/>
    </row>
    <row r="57" spans="1:5" x14ac:dyDescent="0.25">
      <c r="A57" s="93">
        <v>44087</v>
      </c>
      <c r="B57" s="94">
        <v>296.60000000000002</v>
      </c>
      <c r="C57" s="87"/>
      <c r="D57" s="86"/>
      <c r="E57" s="44"/>
    </row>
    <row r="58" spans="1:5" x14ac:dyDescent="0.25">
      <c r="A58" s="93">
        <v>44086</v>
      </c>
      <c r="B58" s="94">
        <v>289</v>
      </c>
      <c r="C58" s="87"/>
      <c r="D58" s="86"/>
      <c r="E58" s="44"/>
    </row>
    <row r="59" spans="1:5" x14ac:dyDescent="0.25">
      <c r="A59" s="93">
        <v>44085</v>
      </c>
      <c r="B59" s="94">
        <v>297.8</v>
      </c>
      <c r="C59" s="87"/>
      <c r="D59" s="86"/>
      <c r="E59" s="44"/>
    </row>
    <row r="60" spans="1:5" x14ac:dyDescent="0.25">
      <c r="A60" s="93">
        <v>44082</v>
      </c>
      <c r="B60" s="94">
        <v>297.8</v>
      </c>
      <c r="C60" s="87"/>
      <c r="D60" s="86"/>
      <c r="E60" s="44"/>
    </row>
    <row r="61" spans="1:5" x14ac:dyDescent="0.25">
      <c r="A61" s="93">
        <v>44081</v>
      </c>
      <c r="B61" s="94">
        <v>304.8</v>
      </c>
      <c r="C61" s="87"/>
      <c r="D61" s="86"/>
      <c r="E61" s="44"/>
    </row>
    <row r="62" spans="1:5" x14ac:dyDescent="0.25">
      <c r="A62" s="93">
        <v>44080</v>
      </c>
      <c r="B62" s="94">
        <v>287.60000000000002</v>
      </c>
      <c r="C62" s="87"/>
      <c r="D62" s="86"/>
      <c r="E62" s="44"/>
    </row>
    <row r="63" spans="1:5" x14ac:dyDescent="0.25">
      <c r="A63" s="93">
        <v>44079</v>
      </c>
      <c r="B63" s="94">
        <v>273.2</v>
      </c>
      <c r="C63" s="87"/>
      <c r="D63" s="86"/>
      <c r="E63" s="44"/>
    </row>
    <row r="64" spans="1:5" x14ac:dyDescent="0.25">
      <c r="A64" s="93">
        <v>44078</v>
      </c>
      <c r="B64" s="94">
        <v>278.2</v>
      </c>
      <c r="C64" s="87"/>
      <c r="D64" s="86"/>
      <c r="E64" s="44"/>
    </row>
    <row r="65" spans="1:5" x14ac:dyDescent="0.25">
      <c r="A65" s="93">
        <v>44075</v>
      </c>
      <c r="B65" s="94">
        <v>281.60000000000002</v>
      </c>
      <c r="C65" s="87"/>
      <c r="D65" s="86"/>
      <c r="E65" s="44"/>
    </row>
    <row r="66" spans="1:5" x14ac:dyDescent="0.25">
      <c r="A66" s="93">
        <v>44074</v>
      </c>
      <c r="B66" s="94">
        <v>280</v>
      </c>
      <c r="C66" s="87"/>
      <c r="D66" s="86"/>
      <c r="E66" s="44"/>
    </row>
    <row r="67" spans="1:5" x14ac:dyDescent="0.25">
      <c r="A67" s="93">
        <v>44073</v>
      </c>
      <c r="B67" s="94">
        <v>268.39999999999998</v>
      </c>
      <c r="C67" s="87"/>
      <c r="D67" s="86"/>
      <c r="E67" s="44"/>
    </row>
    <row r="68" spans="1:5" x14ac:dyDescent="0.25">
      <c r="A68" s="93">
        <v>44072</v>
      </c>
      <c r="B68" s="94">
        <v>257.39999999999998</v>
      </c>
      <c r="C68" s="87"/>
      <c r="D68" s="86"/>
      <c r="E68" s="44"/>
    </row>
    <row r="69" spans="1:5" x14ac:dyDescent="0.25">
      <c r="A69" s="93">
        <v>44071</v>
      </c>
      <c r="B69" s="94">
        <v>243.2</v>
      </c>
      <c r="C69" s="87"/>
      <c r="D69" s="86"/>
      <c r="E69" s="44"/>
    </row>
    <row r="70" spans="1:5" x14ac:dyDescent="0.25">
      <c r="A70" s="93">
        <v>44068</v>
      </c>
      <c r="B70" s="94">
        <v>251.2</v>
      </c>
      <c r="C70" s="87"/>
      <c r="D70" s="86"/>
      <c r="E70" s="44"/>
    </row>
    <row r="71" spans="1:5" x14ac:dyDescent="0.25">
      <c r="A71" s="93">
        <v>44067</v>
      </c>
      <c r="B71" s="94">
        <v>247</v>
      </c>
      <c r="C71" s="87"/>
      <c r="D71" s="86"/>
      <c r="E71" s="44"/>
    </row>
    <row r="72" spans="1:5" x14ac:dyDescent="0.25">
      <c r="A72" s="93">
        <v>44066</v>
      </c>
      <c r="B72" s="94">
        <v>259.2</v>
      </c>
      <c r="C72" s="87"/>
      <c r="D72" s="86"/>
      <c r="E72" s="44"/>
    </row>
    <row r="73" spans="1:5" x14ac:dyDescent="0.25">
      <c r="A73" s="93">
        <v>44065</v>
      </c>
      <c r="B73" s="94">
        <v>253.8</v>
      </c>
      <c r="C73" s="87"/>
      <c r="D73" s="86"/>
      <c r="E73" s="44"/>
    </row>
    <row r="74" spans="1:5" x14ac:dyDescent="0.25">
      <c r="A74" s="93">
        <v>44064</v>
      </c>
      <c r="B74" s="94">
        <v>246.2</v>
      </c>
      <c r="C74" s="87"/>
      <c r="D74" s="86"/>
      <c r="E74" s="44"/>
    </row>
    <row r="75" spans="1:5" x14ac:dyDescent="0.25">
      <c r="A75" s="93">
        <v>44061</v>
      </c>
      <c r="B75" s="94">
        <v>232.2</v>
      </c>
      <c r="C75" s="87"/>
      <c r="D75" s="86"/>
      <c r="E75" s="44"/>
    </row>
    <row r="76" spans="1:5" x14ac:dyDescent="0.25">
      <c r="A76" s="93">
        <v>44060</v>
      </c>
      <c r="B76" s="94">
        <v>223.6</v>
      </c>
      <c r="C76" s="87"/>
      <c r="D76" s="86"/>
      <c r="E76" s="44"/>
    </row>
    <row r="77" spans="1:5" x14ac:dyDescent="0.25">
      <c r="A77" s="93">
        <v>44059</v>
      </c>
      <c r="B77" s="94">
        <v>218.2</v>
      </c>
      <c r="C77" s="87"/>
      <c r="D77" s="86"/>
      <c r="E77" s="44"/>
    </row>
    <row r="78" spans="1:5" x14ac:dyDescent="0.25">
      <c r="A78" s="93">
        <v>44058</v>
      </c>
      <c r="B78" s="94">
        <v>212</v>
      </c>
      <c r="C78" s="87"/>
      <c r="D78" s="86"/>
      <c r="E78" s="44"/>
    </row>
    <row r="79" spans="1:5" x14ac:dyDescent="0.25">
      <c r="A79" s="93">
        <v>44057</v>
      </c>
      <c r="B79" s="94">
        <v>218</v>
      </c>
      <c r="C79" s="87"/>
      <c r="D79" s="86"/>
      <c r="E79" s="44"/>
    </row>
    <row r="80" spans="1:5" x14ac:dyDescent="0.25">
      <c r="A80" s="93">
        <v>44054</v>
      </c>
      <c r="B80" s="94">
        <v>235.6</v>
      </c>
      <c r="C80" s="87"/>
      <c r="D80" s="86"/>
      <c r="E80" s="44"/>
    </row>
    <row r="81" spans="1:5" x14ac:dyDescent="0.25">
      <c r="A81" s="93">
        <v>44053</v>
      </c>
      <c r="B81" s="94">
        <v>235</v>
      </c>
      <c r="C81" s="87"/>
      <c r="D81" s="86"/>
      <c r="E81" s="44"/>
    </row>
    <row r="82" spans="1:5" x14ac:dyDescent="0.25">
      <c r="A82" s="93">
        <v>44052</v>
      </c>
      <c r="B82" s="94">
        <v>225.2</v>
      </c>
      <c r="C82" s="87"/>
      <c r="D82" s="86"/>
      <c r="E82" s="44"/>
    </row>
    <row r="83" spans="1:5" x14ac:dyDescent="0.25">
      <c r="A83" s="93">
        <v>44051</v>
      </c>
      <c r="B83" s="94">
        <v>224.4</v>
      </c>
      <c r="C83" s="87"/>
      <c r="D83" s="86"/>
      <c r="E83" s="44"/>
    </row>
    <row r="84" spans="1:5" x14ac:dyDescent="0.25">
      <c r="A84" s="93">
        <v>44050</v>
      </c>
      <c r="B84" s="94">
        <v>219</v>
      </c>
      <c r="C84" s="87"/>
      <c r="D84" s="86"/>
      <c r="E84" s="44"/>
    </row>
    <row r="85" spans="1:5" x14ac:dyDescent="0.25">
      <c r="A85" s="93">
        <v>44047</v>
      </c>
      <c r="B85" s="94">
        <v>210.2</v>
      </c>
      <c r="C85" s="87"/>
      <c r="D85" s="86"/>
      <c r="E85" s="44"/>
    </row>
    <row r="86" spans="1:5" x14ac:dyDescent="0.25">
      <c r="A86" s="93">
        <v>44046</v>
      </c>
      <c r="B86" s="94">
        <v>203.4</v>
      </c>
      <c r="C86" s="87"/>
      <c r="D86" s="86"/>
      <c r="E86" s="44"/>
    </row>
    <row r="87" spans="1:5" x14ac:dyDescent="0.25">
      <c r="A87" s="93">
        <v>44045</v>
      </c>
      <c r="B87" s="94">
        <v>196.2</v>
      </c>
      <c r="C87" s="87"/>
      <c r="D87" s="86"/>
      <c r="E87" s="44"/>
    </row>
    <row r="88" spans="1:5" x14ac:dyDescent="0.25">
      <c r="A88" s="93">
        <v>44044</v>
      </c>
      <c r="B88" s="94">
        <v>219.8</v>
      </c>
      <c r="C88" s="87"/>
      <c r="D88" s="86"/>
      <c r="E88" s="44"/>
    </row>
    <row r="89" spans="1:5" x14ac:dyDescent="0.25">
      <c r="A89" s="93">
        <v>44043</v>
      </c>
      <c r="B89" s="94">
        <v>199.8</v>
      </c>
      <c r="C89" s="87"/>
      <c r="D89" s="86"/>
      <c r="E89" s="44"/>
    </row>
    <row r="90" spans="1:5" x14ac:dyDescent="0.25">
      <c r="A90" s="93">
        <v>44040</v>
      </c>
      <c r="B90" s="94">
        <v>206.4</v>
      </c>
      <c r="C90" s="87"/>
      <c r="D90" s="86"/>
      <c r="E90" s="44"/>
    </row>
    <row r="91" spans="1:5" x14ac:dyDescent="0.25">
      <c r="A91" s="93">
        <v>44039</v>
      </c>
      <c r="B91" s="94">
        <v>194.8</v>
      </c>
      <c r="C91" s="87"/>
      <c r="D91" s="86"/>
      <c r="E91" s="44"/>
    </row>
    <row r="92" spans="1:5" x14ac:dyDescent="0.25">
      <c r="A92" s="93">
        <v>44038</v>
      </c>
      <c r="B92" s="94">
        <v>184.6</v>
      </c>
      <c r="C92" s="87"/>
      <c r="D92" s="86"/>
      <c r="E92" s="44"/>
    </row>
    <row r="93" spans="1:5" x14ac:dyDescent="0.25">
      <c r="A93" s="93">
        <v>44037</v>
      </c>
      <c r="B93" s="94">
        <v>172</v>
      </c>
      <c r="C93" s="87"/>
      <c r="D93" s="86"/>
      <c r="E93" s="44"/>
    </row>
    <row r="94" spans="1:5" x14ac:dyDescent="0.25">
      <c r="A94" s="93">
        <v>44036</v>
      </c>
      <c r="B94" s="94">
        <v>181.6</v>
      </c>
      <c r="C94" s="87"/>
      <c r="D94" s="86"/>
      <c r="E94" s="44"/>
    </row>
    <row r="95" spans="1:5" x14ac:dyDescent="0.25">
      <c r="A95" s="93">
        <v>44033</v>
      </c>
      <c r="B95" s="94">
        <v>189.20000000000002</v>
      </c>
      <c r="C95" s="87"/>
      <c r="D95" s="86"/>
      <c r="E95" s="44"/>
    </row>
    <row r="96" spans="1:5" x14ac:dyDescent="0.25">
      <c r="A96" s="93">
        <v>44032</v>
      </c>
      <c r="B96" s="94">
        <v>196.2</v>
      </c>
      <c r="C96" s="87"/>
      <c r="D96" s="86"/>
      <c r="E96" s="44"/>
    </row>
    <row r="97" spans="1:5" x14ac:dyDescent="0.25">
      <c r="A97" s="93">
        <v>44031</v>
      </c>
      <c r="B97" s="94">
        <v>201.00000000000003</v>
      </c>
      <c r="C97" s="87"/>
      <c r="D97" s="86"/>
      <c r="E97" s="44"/>
    </row>
    <row r="98" spans="1:5" x14ac:dyDescent="0.25">
      <c r="A98" s="93">
        <v>44030</v>
      </c>
      <c r="B98" s="94">
        <v>218.8</v>
      </c>
      <c r="C98" s="87"/>
      <c r="D98" s="86"/>
      <c r="E98" s="44"/>
    </row>
    <row r="99" spans="1:5" x14ac:dyDescent="0.25">
      <c r="A99" s="93">
        <v>44029</v>
      </c>
      <c r="B99" s="94">
        <v>209.6</v>
      </c>
      <c r="C99" s="87"/>
      <c r="D99" s="86"/>
      <c r="E99" s="44"/>
    </row>
    <row r="100" spans="1:5" x14ac:dyDescent="0.25">
      <c r="A100" s="93">
        <v>44026</v>
      </c>
      <c r="B100" s="94">
        <v>224.6</v>
      </c>
      <c r="C100" s="87"/>
      <c r="D100" s="86"/>
      <c r="E100" s="44"/>
    </row>
    <row r="101" spans="1:5" x14ac:dyDescent="0.25">
      <c r="A101" s="93">
        <v>44025</v>
      </c>
      <c r="B101" s="94">
        <v>227.2</v>
      </c>
      <c r="C101" s="87"/>
      <c r="D101" s="86"/>
      <c r="E101" s="44"/>
    </row>
    <row r="102" spans="1:5" x14ac:dyDescent="0.25">
      <c r="A102" s="93">
        <v>44024</v>
      </c>
      <c r="B102" s="94">
        <v>239.2</v>
      </c>
      <c r="C102" s="87"/>
      <c r="D102" s="86"/>
      <c r="E102" s="44"/>
    </row>
    <row r="103" spans="1:5" x14ac:dyDescent="0.25">
      <c r="A103" s="93">
        <v>44023</v>
      </c>
      <c r="B103" s="94">
        <v>228.6</v>
      </c>
      <c r="C103" s="87"/>
      <c r="D103" s="86"/>
      <c r="E103" s="44"/>
    </row>
    <row r="104" spans="1:5" x14ac:dyDescent="0.25">
      <c r="A104" s="93">
        <v>44022</v>
      </c>
      <c r="B104" s="94">
        <v>239.2</v>
      </c>
      <c r="C104" s="87"/>
      <c r="D104" s="86"/>
      <c r="E104" s="44"/>
    </row>
    <row r="105" spans="1:5" x14ac:dyDescent="0.25">
      <c r="A105" s="93">
        <v>44019</v>
      </c>
      <c r="B105" s="94">
        <v>241.6</v>
      </c>
      <c r="C105" s="87"/>
      <c r="D105" s="86"/>
      <c r="E105" s="44"/>
    </row>
    <row r="106" spans="1:5" x14ac:dyDescent="0.25">
      <c r="A106" s="93">
        <v>44018</v>
      </c>
      <c r="B106" s="94">
        <v>240</v>
      </c>
      <c r="C106" s="87"/>
      <c r="D106" s="86"/>
      <c r="E106" s="44"/>
    </row>
    <row r="107" spans="1:5" x14ac:dyDescent="0.25">
      <c r="A107" s="93">
        <v>44017</v>
      </c>
      <c r="B107" s="94">
        <v>250</v>
      </c>
      <c r="C107" s="87"/>
      <c r="D107" s="86"/>
      <c r="E107" s="44"/>
    </row>
    <row r="108" spans="1:5" x14ac:dyDescent="0.25">
      <c r="A108" s="93">
        <v>44016</v>
      </c>
      <c r="B108" s="94">
        <v>250.8</v>
      </c>
      <c r="C108" s="87"/>
      <c r="D108" s="86"/>
      <c r="E108" s="44"/>
    </row>
    <row r="109" spans="1:5" x14ac:dyDescent="0.25">
      <c r="A109" s="93">
        <v>44015</v>
      </c>
      <c r="B109" s="94">
        <v>258.60000000000002</v>
      </c>
      <c r="C109" s="87"/>
      <c r="D109" s="86"/>
      <c r="E109" s="44"/>
    </row>
    <row r="110" spans="1:5" x14ac:dyDescent="0.25">
      <c r="A110" s="93">
        <v>44012</v>
      </c>
      <c r="B110" s="94">
        <v>261</v>
      </c>
      <c r="C110" s="87"/>
      <c r="D110" s="86"/>
      <c r="E110" s="44"/>
    </row>
    <row r="111" spans="1:5" x14ac:dyDescent="0.25">
      <c r="A111" s="93">
        <v>44011</v>
      </c>
      <c r="B111" s="94">
        <v>260.8</v>
      </c>
      <c r="C111" s="87"/>
      <c r="D111" s="86"/>
      <c r="E111" s="44"/>
    </row>
    <row r="112" spans="1:5" x14ac:dyDescent="0.25">
      <c r="A112" s="93">
        <v>44010</v>
      </c>
      <c r="B112" s="94">
        <v>271.39999999999998</v>
      </c>
      <c r="C112" s="87"/>
      <c r="D112" s="86"/>
      <c r="E112" s="44"/>
    </row>
    <row r="113" spans="1:5" x14ac:dyDescent="0.25">
      <c r="A113" s="93">
        <v>44009</v>
      </c>
      <c r="B113" s="94">
        <v>268.60000000000002</v>
      </c>
      <c r="C113" s="87"/>
      <c r="D113" s="86"/>
      <c r="E113" s="44"/>
    </row>
    <row r="114" spans="1:5" x14ac:dyDescent="0.25">
      <c r="A114" s="93">
        <v>44008</v>
      </c>
      <c r="B114" s="94">
        <v>259.2</v>
      </c>
      <c r="C114" s="87"/>
      <c r="D114" s="86"/>
      <c r="E114" s="44"/>
    </row>
    <row r="115" spans="1:5" x14ac:dyDescent="0.25">
      <c r="A115" s="93">
        <v>44005</v>
      </c>
      <c r="B115" s="94">
        <v>260.60000000000002</v>
      </c>
      <c r="C115" s="87"/>
      <c r="D115" s="86"/>
      <c r="E115" s="44"/>
    </row>
    <row r="116" spans="1:5" x14ac:dyDescent="0.25">
      <c r="A116" s="93">
        <v>44004</v>
      </c>
      <c r="B116" s="94">
        <v>255.4</v>
      </c>
      <c r="C116" s="87"/>
      <c r="D116" s="86"/>
      <c r="E116" s="44"/>
    </row>
    <row r="117" spans="1:5" x14ac:dyDescent="0.25">
      <c r="A117" s="93">
        <v>44003</v>
      </c>
      <c r="B117" s="94">
        <v>265.39999999999998</v>
      </c>
      <c r="C117" s="87"/>
      <c r="D117" s="86"/>
      <c r="E117" s="44"/>
    </row>
    <row r="118" spans="1:5" x14ac:dyDescent="0.25">
      <c r="A118" s="93">
        <v>44002</v>
      </c>
      <c r="B118" s="94">
        <v>261.39999999999998</v>
      </c>
      <c r="C118" s="87"/>
      <c r="D118" s="86"/>
      <c r="E118" s="44"/>
    </row>
    <row r="119" spans="1:5" x14ac:dyDescent="0.25">
      <c r="A119" s="93">
        <v>43998</v>
      </c>
      <c r="B119" s="94">
        <v>276.39999999999998</v>
      </c>
      <c r="C119" s="87"/>
      <c r="D119" s="86"/>
      <c r="E119" s="44"/>
    </row>
    <row r="120" spans="1:5" x14ac:dyDescent="0.25">
      <c r="A120" s="93">
        <v>43997</v>
      </c>
      <c r="B120" s="94">
        <v>284</v>
      </c>
      <c r="C120" s="87"/>
      <c r="D120" s="86"/>
      <c r="E120" s="44"/>
    </row>
    <row r="121" spans="1:5" x14ac:dyDescent="0.25">
      <c r="A121" s="93">
        <v>43996</v>
      </c>
      <c r="B121" s="94">
        <v>274.39999999999998</v>
      </c>
      <c r="C121" s="87"/>
      <c r="D121" s="86"/>
      <c r="E121" s="44"/>
    </row>
    <row r="122" spans="1:5" x14ac:dyDescent="0.25">
      <c r="A122" s="93">
        <v>43995</v>
      </c>
      <c r="B122" s="94">
        <v>280.39999999999998</v>
      </c>
      <c r="C122" s="87"/>
      <c r="D122" s="86"/>
      <c r="E122" s="44"/>
    </row>
    <row r="123" spans="1:5" x14ac:dyDescent="0.25">
      <c r="A123" s="93">
        <v>43994</v>
      </c>
      <c r="B123" s="94">
        <v>289.8</v>
      </c>
      <c r="C123" s="87"/>
      <c r="D123" s="86"/>
      <c r="E123" s="44"/>
    </row>
    <row r="124" spans="1:5" x14ac:dyDescent="0.25">
      <c r="A124" s="93">
        <v>43991</v>
      </c>
      <c r="B124" s="94">
        <v>289</v>
      </c>
      <c r="C124" s="87"/>
      <c r="D124" s="86"/>
      <c r="E124" s="44"/>
    </row>
    <row r="125" spans="1:5" x14ac:dyDescent="0.25">
      <c r="A125" s="93">
        <v>43990</v>
      </c>
      <c r="B125" s="94">
        <v>302</v>
      </c>
      <c r="C125" s="87"/>
      <c r="D125" s="86"/>
      <c r="E125" s="44"/>
    </row>
    <row r="126" spans="1:5" x14ac:dyDescent="0.25">
      <c r="A126" s="93">
        <v>43989</v>
      </c>
      <c r="B126" s="94">
        <v>302.2</v>
      </c>
      <c r="C126" s="87"/>
      <c r="D126" s="86"/>
      <c r="E126" s="44"/>
    </row>
    <row r="127" spans="1:5" x14ac:dyDescent="0.25">
      <c r="A127" s="93">
        <v>43988</v>
      </c>
      <c r="B127" s="94">
        <v>294.60000000000002</v>
      </c>
      <c r="C127" s="87"/>
      <c r="D127" s="86"/>
      <c r="E127" s="44"/>
    </row>
    <row r="128" spans="1:5" x14ac:dyDescent="0.25">
      <c r="A128" s="93">
        <v>43987</v>
      </c>
      <c r="B128" s="94">
        <v>294.39999999999998</v>
      </c>
      <c r="C128" s="87"/>
      <c r="D128" s="86"/>
      <c r="E128" s="44"/>
    </row>
    <row r="129" spans="1:5" x14ac:dyDescent="0.25">
      <c r="A129" s="93">
        <v>43984</v>
      </c>
      <c r="B129" s="94">
        <v>289</v>
      </c>
      <c r="C129" s="87"/>
      <c r="D129" s="86"/>
      <c r="E129" s="44"/>
    </row>
    <row r="130" spans="1:5" x14ac:dyDescent="0.25">
      <c r="A130" s="93">
        <v>43983</v>
      </c>
      <c r="B130" s="94">
        <v>287.2</v>
      </c>
      <c r="C130" s="87"/>
      <c r="D130" s="86"/>
      <c r="E130" s="44"/>
    </row>
    <row r="131" spans="1:5" x14ac:dyDescent="0.25">
      <c r="A131" s="93">
        <v>43982</v>
      </c>
      <c r="B131" s="94">
        <v>287</v>
      </c>
      <c r="C131" s="87"/>
      <c r="D131" s="86"/>
      <c r="E131" s="44"/>
    </row>
    <row r="132" spans="1:5" x14ac:dyDescent="0.25">
      <c r="A132" s="93">
        <v>43981</v>
      </c>
      <c r="B132" s="94">
        <v>267.39999999999998</v>
      </c>
      <c r="C132" s="87"/>
      <c r="D132" s="86"/>
      <c r="E132" s="44"/>
    </row>
    <row r="133" spans="1:5" x14ac:dyDescent="0.25">
      <c r="A133" s="93">
        <v>43980</v>
      </c>
      <c r="B133" s="94">
        <v>268.2</v>
      </c>
      <c r="C133" s="87"/>
      <c r="D133" s="86"/>
      <c r="E133" s="44"/>
    </row>
    <row r="134" spans="1:5" x14ac:dyDescent="0.25">
      <c r="A134" s="93">
        <v>43977</v>
      </c>
      <c r="B134" s="94">
        <v>262.39999999999998</v>
      </c>
      <c r="C134" s="87"/>
      <c r="D134" s="86"/>
      <c r="E134" s="44"/>
    </row>
    <row r="135" spans="1:5" x14ac:dyDescent="0.25">
      <c r="A135" s="93">
        <v>43976</v>
      </c>
      <c r="B135" s="94">
        <v>264</v>
      </c>
      <c r="C135" s="87"/>
      <c r="D135" s="86"/>
      <c r="E135" s="44"/>
    </row>
    <row r="136" spans="1:5" x14ac:dyDescent="0.25">
      <c r="A136" s="93">
        <v>43975</v>
      </c>
      <c r="B136" s="94">
        <v>259.8</v>
      </c>
      <c r="C136" s="87"/>
      <c r="D136" s="86"/>
      <c r="E136" s="44"/>
    </row>
    <row r="137" spans="1:5" x14ac:dyDescent="0.25">
      <c r="A137" s="93">
        <v>43974</v>
      </c>
      <c r="B137" s="94">
        <v>241.4</v>
      </c>
      <c r="C137" s="87"/>
      <c r="D137" s="86"/>
      <c r="E137" s="44"/>
    </row>
    <row r="138" spans="1:5" x14ac:dyDescent="0.25">
      <c r="A138" s="93">
        <v>43973</v>
      </c>
      <c r="B138" s="94">
        <v>227.2</v>
      </c>
      <c r="C138" s="87"/>
      <c r="D138" s="86"/>
      <c r="E138" s="44"/>
    </row>
    <row r="139" spans="1:5" x14ac:dyDescent="0.25">
      <c r="A139" s="93">
        <v>43970</v>
      </c>
      <c r="B139" s="94">
        <v>237.8</v>
      </c>
      <c r="C139" s="87"/>
      <c r="D139" s="86"/>
      <c r="E139" s="44"/>
    </row>
    <row r="140" spans="1:5" x14ac:dyDescent="0.25">
      <c r="A140" s="93">
        <v>43969</v>
      </c>
      <c r="B140" s="94">
        <v>242</v>
      </c>
      <c r="C140" s="87"/>
      <c r="D140" s="86"/>
      <c r="E140" s="44"/>
    </row>
    <row r="141" spans="1:5" x14ac:dyDescent="0.25">
      <c r="A141" s="93">
        <v>43968</v>
      </c>
      <c r="B141" s="94">
        <v>263.8</v>
      </c>
      <c r="C141" s="87"/>
      <c r="D141" s="86"/>
      <c r="E141" s="44"/>
    </row>
    <row r="142" spans="1:5" x14ac:dyDescent="0.25">
      <c r="A142" s="93">
        <v>43967</v>
      </c>
      <c r="B142" s="94">
        <v>266.8</v>
      </c>
      <c r="C142" s="87"/>
      <c r="D142" s="86"/>
      <c r="E142" s="44"/>
    </row>
    <row r="143" spans="1:5" x14ac:dyDescent="0.25">
      <c r="A143" s="93">
        <v>43966</v>
      </c>
      <c r="B143" s="94">
        <v>266.2</v>
      </c>
      <c r="C143" s="87"/>
      <c r="D143" s="86"/>
      <c r="E143" s="44"/>
    </row>
    <row r="144" spans="1:5" x14ac:dyDescent="0.25">
      <c r="A144" s="93">
        <v>43963</v>
      </c>
      <c r="B144" s="94">
        <v>236.4</v>
      </c>
      <c r="C144" s="87"/>
      <c r="D144" s="86"/>
      <c r="E144" s="44"/>
    </row>
    <row r="145" spans="1:5" x14ac:dyDescent="0.25">
      <c r="A145" s="93">
        <v>43962</v>
      </c>
      <c r="B145" s="94">
        <v>232.2</v>
      </c>
      <c r="C145" s="87"/>
      <c r="D145" s="86"/>
      <c r="E145" s="44"/>
    </row>
    <row r="146" spans="1:5" x14ac:dyDescent="0.25">
      <c r="A146" s="93">
        <v>43961</v>
      </c>
      <c r="B146" s="94">
        <v>261.8</v>
      </c>
      <c r="C146" s="87"/>
      <c r="D146" s="86"/>
      <c r="E146" s="44"/>
    </row>
    <row r="147" spans="1:5" x14ac:dyDescent="0.25">
      <c r="A147" s="93">
        <v>43960</v>
      </c>
      <c r="B147" s="94">
        <v>250</v>
      </c>
      <c r="C147" s="87"/>
      <c r="D147" s="86"/>
      <c r="E147" s="44"/>
    </row>
    <row r="148" spans="1:5" x14ac:dyDescent="0.25">
      <c r="A148" s="93">
        <v>43959</v>
      </c>
      <c r="B148" s="94">
        <v>259.60000000000002</v>
      </c>
      <c r="C148" s="87"/>
      <c r="D148" s="86"/>
      <c r="E148" s="44"/>
    </row>
    <row r="149" spans="1:5" x14ac:dyDescent="0.25">
      <c r="A149" s="93">
        <v>43956</v>
      </c>
      <c r="B149" s="94">
        <v>273</v>
      </c>
      <c r="C149" s="87"/>
      <c r="D149" s="86"/>
      <c r="E149" s="44"/>
    </row>
    <row r="150" spans="1:5" x14ac:dyDescent="0.25">
      <c r="A150" s="93">
        <v>43955</v>
      </c>
      <c r="B150" s="94">
        <v>286.8</v>
      </c>
      <c r="C150" s="87"/>
      <c r="D150" s="86"/>
      <c r="E150" s="44"/>
    </row>
    <row r="151" spans="1:5" x14ac:dyDescent="0.25">
      <c r="A151" s="93">
        <v>43954</v>
      </c>
      <c r="B151" s="94">
        <v>296</v>
      </c>
      <c r="C151" s="87"/>
      <c r="D151" s="86"/>
      <c r="E151" s="44"/>
    </row>
    <row r="152" spans="1:5" x14ac:dyDescent="0.25">
      <c r="A152" s="93">
        <v>43953</v>
      </c>
      <c r="B152" s="94">
        <v>285.39999999999998</v>
      </c>
      <c r="C152" s="87"/>
      <c r="D152" s="86"/>
      <c r="E152" s="44"/>
    </row>
    <row r="153" spans="1:5" x14ac:dyDescent="0.25">
      <c r="A153" s="93">
        <v>43952</v>
      </c>
      <c r="B153" s="94">
        <v>288.8</v>
      </c>
      <c r="C153" s="87"/>
      <c r="D153" s="86"/>
      <c r="E153" s="44"/>
    </row>
    <row r="154" spans="1:5" x14ac:dyDescent="0.25">
      <c r="A154" s="93">
        <v>43949</v>
      </c>
      <c r="B154" s="94">
        <v>287.60000000000002</v>
      </c>
      <c r="C154" s="87"/>
      <c r="D154" s="86"/>
      <c r="E154" s="44"/>
    </row>
    <row r="155" spans="1:5" x14ac:dyDescent="0.25">
      <c r="A155" s="93">
        <v>43948</v>
      </c>
      <c r="B155" s="94">
        <v>281</v>
      </c>
      <c r="C155" s="87"/>
      <c r="D155" s="86"/>
      <c r="E155" s="44"/>
    </row>
    <row r="156" spans="1:5" x14ac:dyDescent="0.25">
      <c r="A156" s="93">
        <v>43947</v>
      </c>
      <c r="B156" s="94">
        <v>270.2</v>
      </c>
      <c r="C156" s="87"/>
      <c r="D156" s="86"/>
      <c r="E156" s="44"/>
    </row>
    <row r="157" spans="1:5" x14ac:dyDescent="0.25">
      <c r="A157" s="93">
        <v>43946</v>
      </c>
      <c r="B157" s="94">
        <v>262.8</v>
      </c>
      <c r="C157" s="87"/>
      <c r="D157" s="86"/>
      <c r="E157" s="44"/>
    </row>
    <row r="158" spans="1:5" x14ac:dyDescent="0.25">
      <c r="A158" s="93">
        <v>43945</v>
      </c>
      <c r="B158" s="94">
        <v>273.39999999999998</v>
      </c>
      <c r="C158" s="87"/>
      <c r="D158" s="86"/>
      <c r="E158" s="44"/>
    </row>
    <row r="159" spans="1:5" x14ac:dyDescent="0.25">
      <c r="A159" s="93">
        <v>43942</v>
      </c>
      <c r="B159" s="94">
        <v>281</v>
      </c>
      <c r="C159" s="87"/>
      <c r="D159" s="86"/>
      <c r="E159" s="44"/>
    </row>
    <row r="160" spans="1:5" x14ac:dyDescent="0.25">
      <c r="A160" s="93">
        <v>43940</v>
      </c>
      <c r="B160" s="94">
        <v>260.8</v>
      </c>
      <c r="C160" s="87"/>
      <c r="D160" s="86"/>
      <c r="E160" s="44"/>
    </row>
    <row r="161" spans="1:5" x14ac:dyDescent="0.25">
      <c r="A161" s="93">
        <v>43939</v>
      </c>
      <c r="B161" s="94">
        <v>251.2</v>
      </c>
      <c r="C161" s="87"/>
      <c r="D161" s="86"/>
      <c r="E161" s="44"/>
    </row>
    <row r="162" spans="1:5" x14ac:dyDescent="0.25">
      <c r="A162" s="93">
        <v>43938</v>
      </c>
      <c r="B162" s="94">
        <v>261.8</v>
      </c>
      <c r="C162" s="87"/>
      <c r="D162" s="86"/>
      <c r="E162" s="44"/>
    </row>
    <row r="163" spans="1:5" x14ac:dyDescent="0.25">
      <c r="A163" s="93">
        <v>43935</v>
      </c>
      <c r="B163" s="94">
        <v>279</v>
      </c>
      <c r="C163" s="87"/>
      <c r="D163" s="86"/>
      <c r="E163" s="44"/>
    </row>
    <row r="164" spans="1:5" x14ac:dyDescent="0.25">
      <c r="A164" s="93">
        <v>43934</v>
      </c>
      <c r="B164" s="94">
        <v>276.39999999999998</v>
      </c>
      <c r="C164" s="87"/>
      <c r="D164" s="86"/>
      <c r="E164" s="44"/>
    </row>
    <row r="165" spans="1:5" x14ac:dyDescent="0.25">
      <c r="A165" s="93">
        <v>43933</v>
      </c>
      <c r="B165" s="94">
        <v>268.60000000000002</v>
      </c>
      <c r="C165" s="87"/>
      <c r="D165" s="86"/>
      <c r="E165" s="44"/>
    </row>
    <row r="166" spans="1:5" x14ac:dyDescent="0.25">
      <c r="A166" s="93">
        <v>43932</v>
      </c>
      <c r="B166" s="94">
        <v>269</v>
      </c>
      <c r="C166" s="87"/>
      <c r="D166" s="86"/>
      <c r="E166" s="44"/>
    </row>
    <row r="167" spans="1:5" x14ac:dyDescent="0.25">
      <c r="A167" s="93">
        <v>43931</v>
      </c>
      <c r="B167" s="94">
        <v>281.2</v>
      </c>
      <c r="C167" s="87"/>
      <c r="D167" s="86"/>
      <c r="E167" s="44"/>
    </row>
    <row r="168" spans="1:5" x14ac:dyDescent="0.25">
      <c r="A168" s="93">
        <v>43928</v>
      </c>
      <c r="B168" s="94">
        <v>274.8</v>
      </c>
      <c r="C168" s="87"/>
      <c r="D168" s="86"/>
      <c r="E168" s="44"/>
    </row>
    <row r="169" spans="1:5" x14ac:dyDescent="0.25">
      <c r="A169" s="93">
        <v>43927</v>
      </c>
      <c r="B169" s="94">
        <v>281.60000000000002</v>
      </c>
      <c r="C169" s="87"/>
      <c r="D169" s="86"/>
      <c r="E169" s="44"/>
    </row>
    <row r="170" spans="1:5" x14ac:dyDescent="0.25">
      <c r="A170" s="93">
        <v>43926</v>
      </c>
      <c r="B170" s="94">
        <v>289.8</v>
      </c>
      <c r="C170" s="87"/>
      <c r="D170" s="86"/>
      <c r="E170" s="44"/>
    </row>
    <row r="171" spans="1:5" x14ac:dyDescent="0.25">
      <c r="A171" s="93">
        <v>43925</v>
      </c>
      <c r="B171" s="94">
        <v>294.2</v>
      </c>
      <c r="C171" s="87"/>
      <c r="D171" s="86"/>
      <c r="E171" s="44"/>
    </row>
    <row r="172" spans="1:5" x14ac:dyDescent="0.25">
      <c r="A172" s="93">
        <v>43924</v>
      </c>
      <c r="B172" s="94">
        <v>301.39999999999998</v>
      </c>
      <c r="C172" s="87"/>
      <c r="D172" s="86"/>
      <c r="E172" s="44"/>
    </row>
    <row r="173" spans="1:5" x14ac:dyDescent="0.25">
      <c r="A173" s="93">
        <v>43921</v>
      </c>
      <c r="B173" s="94">
        <v>286</v>
      </c>
      <c r="C173" s="87"/>
      <c r="D173" s="86"/>
      <c r="E173" s="44"/>
    </row>
    <row r="174" spans="1:5" x14ac:dyDescent="0.25">
      <c r="A174" s="93">
        <v>43920</v>
      </c>
      <c r="B174" s="94">
        <v>297.8</v>
      </c>
      <c r="C174" s="87"/>
      <c r="D174" s="86"/>
      <c r="E174" s="44"/>
    </row>
    <row r="175" spans="1:5" x14ac:dyDescent="0.25">
      <c r="A175" s="93">
        <v>43919</v>
      </c>
      <c r="B175" s="94">
        <v>305.8</v>
      </c>
      <c r="C175" s="87"/>
      <c r="D175" s="86"/>
      <c r="E175" s="44"/>
    </row>
    <row r="176" spans="1:5" x14ac:dyDescent="0.25">
      <c r="A176" s="93">
        <v>43918</v>
      </c>
      <c r="B176" s="94">
        <v>299.8</v>
      </c>
      <c r="C176" s="87"/>
      <c r="D176" s="86"/>
      <c r="E176" s="44"/>
    </row>
    <row r="177" spans="1:5" x14ac:dyDescent="0.25">
      <c r="A177" s="93">
        <v>43917</v>
      </c>
      <c r="B177" s="94">
        <v>309.39999999999998</v>
      </c>
      <c r="C177" s="87"/>
      <c r="D177" s="86"/>
      <c r="E177" s="44"/>
    </row>
    <row r="178" spans="1:5" x14ac:dyDescent="0.25">
      <c r="A178" s="93">
        <v>43914</v>
      </c>
      <c r="B178" s="94">
        <v>314.60000000000002</v>
      </c>
      <c r="C178" s="87"/>
      <c r="D178" s="86"/>
      <c r="E178" s="44"/>
    </row>
    <row r="179" spans="1:5" x14ac:dyDescent="0.25">
      <c r="A179" s="93">
        <v>43913</v>
      </c>
      <c r="B179" s="94">
        <v>309.2</v>
      </c>
      <c r="C179" s="87"/>
      <c r="D179" s="86"/>
      <c r="E179" s="44"/>
    </row>
    <row r="180" spans="1:5" x14ac:dyDescent="0.25">
      <c r="A180" s="93">
        <v>43912</v>
      </c>
      <c r="B180" s="94">
        <v>318.39999999999998</v>
      </c>
      <c r="C180" s="87"/>
      <c r="D180" s="86"/>
      <c r="E180" s="44"/>
    </row>
    <row r="181" spans="1:5" x14ac:dyDescent="0.25">
      <c r="A181" s="93">
        <v>43911</v>
      </c>
      <c r="B181" s="94">
        <v>321.59999999999997</v>
      </c>
      <c r="C181" s="87"/>
      <c r="D181" s="86"/>
      <c r="E181" s="44"/>
    </row>
    <row r="182" spans="1:5" x14ac:dyDescent="0.25">
      <c r="A182" s="93">
        <v>43910</v>
      </c>
      <c r="B182" s="94">
        <v>306.60000000000002</v>
      </c>
      <c r="C182" s="87"/>
      <c r="D182" s="86"/>
      <c r="E182" s="44"/>
    </row>
    <row r="183" spans="1:5" x14ac:dyDescent="0.25">
      <c r="A183" s="93">
        <v>43907</v>
      </c>
      <c r="B183" s="94">
        <v>315.60000000000002</v>
      </c>
      <c r="C183" s="87"/>
      <c r="D183" s="86"/>
      <c r="E183" s="44"/>
    </row>
    <row r="184" spans="1:5" x14ac:dyDescent="0.25">
      <c r="A184" s="93">
        <v>43906</v>
      </c>
      <c r="B184" s="94">
        <v>320.20000000000005</v>
      </c>
      <c r="C184" s="87"/>
      <c r="D184" s="86"/>
      <c r="E184" s="44"/>
    </row>
    <row r="185" spans="1:5" x14ac:dyDescent="0.25">
      <c r="A185" s="93">
        <v>43905</v>
      </c>
      <c r="B185" s="94">
        <v>313</v>
      </c>
      <c r="C185" s="87"/>
      <c r="D185" s="86"/>
      <c r="E185" s="44"/>
    </row>
    <row r="186" spans="1:5" x14ac:dyDescent="0.25">
      <c r="A186" s="93">
        <v>43904</v>
      </c>
      <c r="B186" s="94">
        <v>327.60000000000002</v>
      </c>
      <c r="C186" s="87"/>
      <c r="D186" s="86"/>
      <c r="E186" s="44"/>
    </row>
    <row r="187" spans="1:5" x14ac:dyDescent="0.25">
      <c r="A187" s="93">
        <v>43900</v>
      </c>
      <c r="B187" s="94">
        <v>331.4</v>
      </c>
      <c r="C187" s="87"/>
      <c r="D187" s="86"/>
      <c r="E187" s="44"/>
    </row>
    <row r="188" spans="1:5" x14ac:dyDescent="0.25">
      <c r="A188" s="93">
        <v>43899</v>
      </c>
      <c r="B188" s="94">
        <v>337.99999999999994</v>
      </c>
      <c r="C188" s="87"/>
      <c r="D188" s="86"/>
      <c r="E188" s="44"/>
    </row>
    <row r="189" spans="1:5" x14ac:dyDescent="0.25">
      <c r="A189" s="93">
        <v>43898</v>
      </c>
      <c r="B189" s="94">
        <v>331.19999999999993</v>
      </c>
      <c r="C189" s="87"/>
      <c r="D189" s="86"/>
      <c r="E189" s="44"/>
    </row>
    <row r="190" spans="1:5" x14ac:dyDescent="0.25">
      <c r="A190" s="93">
        <v>43897</v>
      </c>
      <c r="B190" s="94">
        <v>323.2</v>
      </c>
      <c r="C190" s="87"/>
      <c r="D190" s="86"/>
      <c r="E190" s="44"/>
    </row>
    <row r="191" spans="1:5" x14ac:dyDescent="0.25">
      <c r="A191" s="93">
        <v>43896</v>
      </c>
      <c r="B191" s="94">
        <v>331.59999999999997</v>
      </c>
      <c r="C191" s="87"/>
      <c r="D191" s="86"/>
      <c r="E191" s="44"/>
    </row>
    <row r="192" spans="1:5" x14ac:dyDescent="0.25">
      <c r="A192" s="93">
        <v>43893</v>
      </c>
      <c r="B192" s="94">
        <v>345</v>
      </c>
      <c r="C192" s="87"/>
      <c r="D192" s="86"/>
      <c r="E192" s="44"/>
    </row>
    <row r="193" spans="1:5" x14ac:dyDescent="0.25">
      <c r="A193" s="93">
        <v>43892</v>
      </c>
      <c r="B193" s="94">
        <v>340.20000000000005</v>
      </c>
      <c r="C193" s="87"/>
      <c r="D193" s="86"/>
      <c r="E193" s="44"/>
    </row>
    <row r="194" spans="1:5" x14ac:dyDescent="0.25">
      <c r="A194" s="93">
        <v>43891</v>
      </c>
      <c r="B194" s="94">
        <v>331.19999999999993</v>
      </c>
      <c r="C194" s="87"/>
      <c r="D194" s="86"/>
      <c r="E194" s="44"/>
    </row>
    <row r="195" spans="1:5" x14ac:dyDescent="0.25">
      <c r="A195" s="93">
        <v>43890</v>
      </c>
      <c r="B195" s="94">
        <v>329</v>
      </c>
      <c r="C195" s="87"/>
      <c r="D195" s="86"/>
      <c r="E195" s="44"/>
    </row>
    <row r="196" spans="1:5" x14ac:dyDescent="0.25">
      <c r="A196" s="93">
        <v>43889</v>
      </c>
      <c r="B196" s="94">
        <v>314</v>
      </c>
      <c r="C196" s="87"/>
      <c r="D196" s="86"/>
      <c r="E196" s="44"/>
    </row>
    <row r="197" spans="1:5" x14ac:dyDescent="0.25">
      <c r="A197" s="93">
        <v>43886</v>
      </c>
      <c r="B197" s="94">
        <v>308.39999999999998</v>
      </c>
      <c r="C197" s="87"/>
      <c r="D197" s="86"/>
      <c r="E197" s="44"/>
    </row>
    <row r="198" spans="1:5" x14ac:dyDescent="0.25">
      <c r="A198" s="93">
        <v>43885</v>
      </c>
      <c r="B198" s="94">
        <v>315</v>
      </c>
      <c r="C198" s="87"/>
      <c r="D198" s="86"/>
      <c r="E198" s="44"/>
    </row>
    <row r="199" spans="1:5" x14ac:dyDescent="0.25">
      <c r="A199" s="93">
        <v>43884</v>
      </c>
      <c r="B199" s="94">
        <v>325.39999999999998</v>
      </c>
      <c r="C199" s="87"/>
      <c r="D199" s="86"/>
      <c r="E199" s="44"/>
    </row>
    <row r="200" spans="1:5" x14ac:dyDescent="0.25">
      <c r="A200" s="93">
        <v>43883</v>
      </c>
      <c r="B200" s="94">
        <v>261.60000000000002</v>
      </c>
      <c r="C200" s="87"/>
      <c r="D200" s="86"/>
      <c r="E200" s="44"/>
    </row>
    <row r="201" spans="1:5" x14ac:dyDescent="0.25">
      <c r="A201" s="93">
        <v>43882</v>
      </c>
      <c r="B201" s="94">
        <v>257.8</v>
      </c>
      <c r="C201" s="87"/>
      <c r="D201" s="86"/>
      <c r="E201" s="44"/>
    </row>
    <row r="202" spans="1:5" x14ac:dyDescent="0.25">
      <c r="A202" s="93">
        <v>43879</v>
      </c>
      <c r="B202" s="94">
        <v>262.8</v>
      </c>
      <c r="C202" s="87"/>
      <c r="D202" s="86"/>
      <c r="E202" s="44"/>
    </row>
    <row r="203" spans="1:5" x14ac:dyDescent="0.25">
      <c r="A203" s="93">
        <v>43878</v>
      </c>
      <c r="B203" s="94">
        <v>272.8</v>
      </c>
      <c r="C203" s="87"/>
      <c r="D203" s="86"/>
      <c r="E203" s="44"/>
    </row>
    <row r="204" spans="1:5" x14ac:dyDescent="0.25">
      <c r="A204" s="93">
        <v>43877</v>
      </c>
      <c r="B204" s="94">
        <v>274</v>
      </c>
      <c r="C204" s="87"/>
      <c r="D204" s="86"/>
      <c r="E204" s="44"/>
    </row>
    <row r="205" spans="1:5" x14ac:dyDescent="0.25">
      <c r="A205" s="93">
        <v>43876</v>
      </c>
      <c r="B205" s="94">
        <v>293</v>
      </c>
      <c r="C205" s="87"/>
      <c r="D205" s="86"/>
      <c r="E205" s="44"/>
    </row>
    <row r="206" spans="1:5" x14ac:dyDescent="0.25">
      <c r="A206" s="93">
        <v>43875</v>
      </c>
      <c r="B206" s="94">
        <v>282.60000000000002</v>
      </c>
      <c r="C206" s="87"/>
      <c r="D206" s="86"/>
      <c r="E206" s="44"/>
    </row>
    <row r="207" spans="1:5" x14ac:dyDescent="0.25">
      <c r="A207" s="93">
        <v>43872</v>
      </c>
      <c r="B207" s="94">
        <v>278.2</v>
      </c>
      <c r="C207" s="87"/>
      <c r="D207" s="86"/>
      <c r="E207" s="44"/>
    </row>
    <row r="208" spans="1:5" x14ac:dyDescent="0.25">
      <c r="A208" s="93">
        <v>43871</v>
      </c>
      <c r="B208" s="94">
        <v>291.8</v>
      </c>
      <c r="C208" s="87"/>
      <c r="D208" s="86"/>
      <c r="E208" s="44"/>
    </row>
    <row r="209" spans="1:5" x14ac:dyDescent="0.25">
      <c r="A209" s="93">
        <v>43870</v>
      </c>
      <c r="B209" s="94">
        <v>288.60000000000002</v>
      </c>
      <c r="C209" s="87"/>
      <c r="D209" s="86"/>
      <c r="E209" s="44"/>
    </row>
    <row r="210" spans="1:5" x14ac:dyDescent="0.25">
      <c r="A210" s="93">
        <v>43869</v>
      </c>
      <c r="B210" s="94">
        <v>280.2</v>
      </c>
      <c r="C210" s="87"/>
      <c r="D210" s="86"/>
      <c r="E210" s="44"/>
    </row>
    <row r="211" spans="1:5" x14ac:dyDescent="0.25">
      <c r="A211" s="93">
        <v>43868</v>
      </c>
      <c r="B211" s="94">
        <v>297.39999999999998</v>
      </c>
      <c r="C211" s="87"/>
      <c r="D211" s="86"/>
      <c r="E211" s="44"/>
    </row>
    <row r="212" spans="1:5" x14ac:dyDescent="0.25">
      <c r="A212" s="93">
        <v>43865</v>
      </c>
      <c r="B212" s="94">
        <v>305.2</v>
      </c>
      <c r="C212" s="87"/>
      <c r="D212" s="86"/>
      <c r="E212" s="44"/>
    </row>
    <row r="213" spans="1:5" x14ac:dyDescent="0.25">
      <c r="A213" s="93">
        <v>43864</v>
      </c>
      <c r="B213" s="94">
        <v>308.8</v>
      </c>
      <c r="C213" s="87"/>
      <c r="D213" s="86"/>
      <c r="E213" s="44"/>
    </row>
    <row r="214" spans="1:5" x14ac:dyDescent="0.25">
      <c r="A214" s="93">
        <v>43863</v>
      </c>
      <c r="B214" s="94">
        <v>319.39999999999998</v>
      </c>
      <c r="C214" s="87"/>
      <c r="D214" s="86"/>
      <c r="E214" s="44"/>
    </row>
    <row r="215" spans="1:5" x14ac:dyDescent="0.25">
      <c r="A215" s="93">
        <v>43862</v>
      </c>
      <c r="B215" s="94">
        <v>311.60000000000002</v>
      </c>
      <c r="C215" s="87"/>
      <c r="D215" s="86"/>
      <c r="E215" s="44"/>
    </row>
    <row r="216" spans="1:5" x14ac:dyDescent="0.25">
      <c r="A216" s="93">
        <v>43861</v>
      </c>
      <c r="B216" s="94">
        <v>300.2</v>
      </c>
      <c r="C216" s="87"/>
      <c r="D216" s="86"/>
      <c r="E216" s="44"/>
    </row>
    <row r="217" spans="1:5" x14ac:dyDescent="0.25">
      <c r="A217" s="93">
        <v>43858</v>
      </c>
      <c r="B217" s="94">
        <v>306</v>
      </c>
      <c r="C217" s="87"/>
      <c r="D217" s="86"/>
      <c r="E217" s="44"/>
    </row>
    <row r="218" spans="1:5" x14ac:dyDescent="0.25">
      <c r="A218" s="93">
        <v>43857</v>
      </c>
      <c r="B218" s="94">
        <v>297.39999999999998</v>
      </c>
      <c r="C218" s="87"/>
      <c r="D218" s="86"/>
      <c r="E218" s="44"/>
    </row>
    <row r="219" spans="1:5" x14ac:dyDescent="0.25">
      <c r="A219" s="93">
        <v>43856</v>
      </c>
      <c r="B219" s="94">
        <v>311</v>
      </c>
      <c r="C219" s="87"/>
      <c r="D219" s="86"/>
      <c r="E219" s="44"/>
    </row>
    <row r="220" spans="1:5" x14ac:dyDescent="0.25">
      <c r="A220" s="93">
        <v>43855</v>
      </c>
      <c r="B220" s="94">
        <v>296.39999999999998</v>
      </c>
      <c r="C220" s="87"/>
      <c r="D220" s="86"/>
      <c r="E220" s="44"/>
    </row>
    <row r="221" spans="1:5" x14ac:dyDescent="0.25">
      <c r="A221" s="93">
        <v>43854</v>
      </c>
      <c r="B221" s="94">
        <v>323.60000000000002</v>
      </c>
      <c r="C221" s="87"/>
      <c r="D221" s="86"/>
      <c r="E221" s="44"/>
    </row>
    <row r="222" spans="1:5" x14ac:dyDescent="0.25">
      <c r="A222" s="93">
        <v>43851</v>
      </c>
      <c r="B222" s="94">
        <v>322.99999999999994</v>
      </c>
      <c r="C222" s="87"/>
      <c r="D222" s="86"/>
      <c r="E222" s="44"/>
    </row>
    <row r="223" spans="1:5" x14ac:dyDescent="0.25">
      <c r="A223" s="93">
        <v>43850</v>
      </c>
      <c r="B223" s="94">
        <v>337.4</v>
      </c>
      <c r="C223" s="87"/>
      <c r="D223" s="86"/>
      <c r="E223" s="44"/>
    </row>
    <row r="224" spans="1:5" x14ac:dyDescent="0.25">
      <c r="A224" s="93">
        <v>43849</v>
      </c>
      <c r="B224" s="94">
        <v>332.00000000000006</v>
      </c>
      <c r="C224" s="87"/>
      <c r="D224" s="86"/>
      <c r="E224" s="44"/>
    </row>
    <row r="225" spans="1:5" x14ac:dyDescent="0.25">
      <c r="A225" s="93">
        <v>43848</v>
      </c>
      <c r="B225" s="94">
        <v>328.40000000000003</v>
      </c>
      <c r="C225" s="87"/>
      <c r="D225" s="86"/>
      <c r="E225" s="44"/>
    </row>
    <row r="226" spans="1:5" x14ac:dyDescent="0.25">
      <c r="A226" s="93">
        <v>43847</v>
      </c>
      <c r="B226" s="94">
        <v>350.4</v>
      </c>
      <c r="C226" s="87"/>
      <c r="D226" s="86"/>
      <c r="E226" s="44"/>
    </row>
    <row r="227" spans="1:5" x14ac:dyDescent="0.25">
      <c r="A227" s="93">
        <v>43843</v>
      </c>
      <c r="B227" s="94">
        <v>338.6</v>
      </c>
      <c r="C227" s="87"/>
      <c r="D227" s="86"/>
      <c r="E227" s="44"/>
    </row>
    <row r="228" spans="1:5" x14ac:dyDescent="0.25">
      <c r="A228" s="93">
        <v>43842</v>
      </c>
      <c r="B228" s="94">
        <v>326.8</v>
      </c>
      <c r="C228" s="87"/>
      <c r="D228" s="86"/>
      <c r="E228" s="44"/>
    </row>
    <row r="229" spans="1:5" x14ac:dyDescent="0.25">
      <c r="A229" s="93">
        <v>43841</v>
      </c>
      <c r="B229" s="94">
        <v>325.8</v>
      </c>
      <c r="C229" s="87"/>
      <c r="D229" s="86"/>
      <c r="E229" s="44"/>
    </row>
    <row r="230" spans="1:5" x14ac:dyDescent="0.25">
      <c r="A230" s="93">
        <v>43840</v>
      </c>
      <c r="B230" s="94">
        <v>323.60000000000002</v>
      </c>
      <c r="C230" s="87"/>
      <c r="D230" s="86"/>
      <c r="E230" s="44"/>
    </row>
    <row r="231" spans="1:5" x14ac:dyDescent="0.25">
      <c r="A231" s="93">
        <v>43837</v>
      </c>
      <c r="B231" s="94">
        <v>331.4</v>
      </c>
      <c r="C231" s="87"/>
      <c r="D231" s="86"/>
      <c r="E231" s="44"/>
    </row>
    <row r="232" spans="1:5" x14ac:dyDescent="0.25">
      <c r="A232" s="93">
        <v>43836</v>
      </c>
      <c r="B232" s="94">
        <v>329.79999999999995</v>
      </c>
      <c r="C232" s="87"/>
      <c r="D232" s="86"/>
      <c r="E232" s="44"/>
    </row>
    <row r="233" spans="1:5" x14ac:dyDescent="0.25">
      <c r="A233" s="93">
        <v>43835</v>
      </c>
      <c r="B233" s="94">
        <v>320.39999999999998</v>
      </c>
      <c r="C233" s="87"/>
      <c r="D233" s="86"/>
      <c r="E233" s="44"/>
    </row>
    <row r="234" spans="1:5" x14ac:dyDescent="0.25">
      <c r="A234" s="93">
        <v>43834</v>
      </c>
      <c r="B234" s="94">
        <v>334.79999999999995</v>
      </c>
      <c r="C234" s="87"/>
      <c r="D234" s="86"/>
      <c r="E234" s="44"/>
    </row>
    <row r="235" spans="1:5" x14ac:dyDescent="0.25">
      <c r="A235" s="93">
        <v>43833</v>
      </c>
      <c r="B235" s="94">
        <v>330.4</v>
      </c>
      <c r="C235" s="87"/>
      <c r="D235" s="86"/>
      <c r="E235" s="44"/>
    </row>
    <row r="236" spans="1:5" x14ac:dyDescent="0.25">
      <c r="A236" s="93">
        <v>43830</v>
      </c>
      <c r="B236" s="94">
        <v>330.8</v>
      </c>
      <c r="C236" s="87"/>
      <c r="D236" s="86"/>
      <c r="E236" s="44"/>
    </row>
    <row r="237" spans="1:5" x14ac:dyDescent="0.25">
      <c r="A237" s="93">
        <v>43829</v>
      </c>
      <c r="B237" s="94">
        <v>334.79999999999995</v>
      </c>
      <c r="C237" s="87"/>
      <c r="D237" s="86"/>
      <c r="E237" s="44"/>
    </row>
    <row r="238" spans="1:5" x14ac:dyDescent="0.25">
      <c r="A238" s="93">
        <v>43828</v>
      </c>
      <c r="B238" s="94">
        <v>327.2</v>
      </c>
      <c r="C238" s="87"/>
      <c r="D238" s="86"/>
      <c r="E238" s="44"/>
    </row>
    <row r="239" spans="1:5" x14ac:dyDescent="0.25">
      <c r="A239" s="93">
        <v>43827</v>
      </c>
      <c r="B239" s="94">
        <v>335.4</v>
      </c>
      <c r="C239" s="87"/>
      <c r="D239" s="86"/>
      <c r="E239" s="44"/>
    </row>
    <row r="240" spans="1:5" x14ac:dyDescent="0.25">
      <c r="A240" s="93">
        <v>43826</v>
      </c>
      <c r="B240" s="94">
        <v>348.40000000000003</v>
      </c>
      <c r="C240" s="87"/>
      <c r="D240" s="86"/>
      <c r="E240" s="44"/>
    </row>
    <row r="241" spans="1:5" x14ac:dyDescent="0.25">
      <c r="A241" s="93">
        <v>43823</v>
      </c>
      <c r="B241" s="94">
        <v>356</v>
      </c>
      <c r="C241" s="87"/>
      <c r="D241" s="86"/>
      <c r="E241" s="44"/>
    </row>
    <row r="242" spans="1:5" x14ac:dyDescent="0.25">
      <c r="A242" s="93">
        <v>43822</v>
      </c>
      <c r="B242" s="94">
        <v>340</v>
      </c>
      <c r="C242" s="87"/>
      <c r="D242" s="86"/>
      <c r="E242" s="44"/>
    </row>
    <row r="243" spans="1:5" x14ac:dyDescent="0.25">
      <c r="A243" s="93">
        <v>43821</v>
      </c>
      <c r="B243" s="94">
        <v>335.4</v>
      </c>
      <c r="C243" s="87"/>
      <c r="D243" s="86"/>
      <c r="E243" s="44"/>
    </row>
    <row r="244" spans="1:5" x14ac:dyDescent="0.25">
      <c r="A244" s="93">
        <v>43820</v>
      </c>
      <c r="B244" s="94">
        <v>330.20000000000005</v>
      </c>
      <c r="C244" s="87"/>
      <c r="D244" s="86"/>
      <c r="E244" s="44"/>
    </row>
    <row r="245" spans="1:5" x14ac:dyDescent="0.25">
      <c r="A245" s="93">
        <v>43819</v>
      </c>
      <c r="B245" s="94">
        <v>329.6</v>
      </c>
      <c r="C245" s="87"/>
      <c r="D245" s="86"/>
      <c r="E245" s="44"/>
    </row>
    <row r="246" spans="1:5" x14ac:dyDescent="0.25">
      <c r="A246" s="93">
        <v>43816</v>
      </c>
      <c r="B246" s="94">
        <v>300</v>
      </c>
      <c r="C246" s="87"/>
      <c r="D246" s="86"/>
      <c r="E246" s="44"/>
    </row>
    <row r="247" spans="1:5" x14ac:dyDescent="0.25">
      <c r="A247" s="93">
        <v>43815</v>
      </c>
      <c r="B247" s="94">
        <v>285.39999999999998</v>
      </c>
      <c r="C247" s="87"/>
      <c r="D247" s="86"/>
      <c r="E247" s="44"/>
    </row>
    <row r="248" spans="1:5" x14ac:dyDescent="0.25">
      <c r="A248" s="93">
        <v>43814</v>
      </c>
      <c r="B248" s="94">
        <v>284.8</v>
      </c>
      <c r="C248" s="87"/>
      <c r="D248" s="86"/>
      <c r="E248" s="44"/>
    </row>
    <row r="249" spans="1:5" x14ac:dyDescent="0.25">
      <c r="A249" s="93">
        <v>43813</v>
      </c>
      <c r="B249" s="94">
        <v>310</v>
      </c>
      <c r="C249" s="87"/>
      <c r="D249" s="86"/>
      <c r="E249" s="44"/>
    </row>
    <row r="250" spans="1:5" x14ac:dyDescent="0.25">
      <c r="A250" s="93">
        <v>43812</v>
      </c>
      <c r="B250" s="94">
        <v>312</v>
      </c>
      <c r="C250" s="87"/>
      <c r="D250" s="86"/>
      <c r="E250" s="44"/>
    </row>
    <row r="251" spans="1:5" x14ac:dyDescent="0.25">
      <c r="A251" s="93">
        <v>43809</v>
      </c>
      <c r="B251" s="94">
        <v>304.8</v>
      </c>
      <c r="C251" s="87"/>
      <c r="D251" s="86"/>
      <c r="E251" s="44"/>
    </row>
    <row r="252" spans="1:5" x14ac:dyDescent="0.25">
      <c r="A252" s="93">
        <v>43808</v>
      </c>
      <c r="B252" s="94">
        <v>302.2</v>
      </c>
      <c r="C252" s="87"/>
      <c r="D252" s="86"/>
      <c r="E252" s="44"/>
    </row>
    <row r="253" spans="1:5" x14ac:dyDescent="0.25">
      <c r="A253" s="93">
        <v>43807</v>
      </c>
      <c r="B253" s="94">
        <v>333.80000000000007</v>
      </c>
      <c r="C253" s="87"/>
      <c r="D253" s="86"/>
      <c r="E253" s="44"/>
    </row>
    <row r="254" spans="1:5" x14ac:dyDescent="0.25">
      <c r="A254" s="93">
        <v>43806</v>
      </c>
      <c r="B254" s="94">
        <v>336.19999999999993</v>
      </c>
      <c r="C254" s="87"/>
      <c r="D254" s="86"/>
      <c r="E254" s="44"/>
    </row>
    <row r="255" spans="1:5" x14ac:dyDescent="0.25">
      <c r="A255" s="93">
        <v>43802</v>
      </c>
      <c r="B255" s="94">
        <v>341.8</v>
      </c>
      <c r="C255" s="87"/>
      <c r="D255" s="86"/>
      <c r="E255" s="44"/>
    </row>
    <row r="256" spans="1:5" x14ac:dyDescent="0.25">
      <c r="A256" s="93">
        <v>43801</v>
      </c>
      <c r="B256" s="94">
        <v>349.2</v>
      </c>
      <c r="C256" s="87"/>
      <c r="D256" s="86"/>
      <c r="E256" s="44"/>
    </row>
    <row r="257" spans="1:5" x14ac:dyDescent="0.25">
      <c r="A257" s="93">
        <v>43800</v>
      </c>
      <c r="B257" s="94">
        <v>350.4</v>
      </c>
      <c r="C257" s="87"/>
      <c r="D257" s="86"/>
      <c r="E257" s="44"/>
    </row>
    <row r="258" spans="1:5" x14ac:dyDescent="0.25">
      <c r="A258" s="93">
        <v>43799</v>
      </c>
      <c r="B258" s="94">
        <v>345.20000000000005</v>
      </c>
      <c r="C258" s="87"/>
      <c r="D258" s="86"/>
      <c r="E258" s="44"/>
    </row>
    <row r="259" spans="1:5" x14ac:dyDescent="0.25">
      <c r="A259" s="93">
        <v>43798</v>
      </c>
      <c r="B259" s="94">
        <v>353.80000000000007</v>
      </c>
      <c r="C259" s="87"/>
      <c r="D259" s="86"/>
      <c r="E259" s="44"/>
    </row>
    <row r="260" spans="1:5" x14ac:dyDescent="0.25">
      <c r="A260" s="93">
        <v>43795</v>
      </c>
      <c r="B260" s="94">
        <v>335.20000000000005</v>
      </c>
      <c r="C260" s="87"/>
      <c r="D260" s="86"/>
      <c r="E260" s="44"/>
    </row>
    <row r="261" spans="1:5" x14ac:dyDescent="0.25">
      <c r="A261" s="93">
        <v>43794</v>
      </c>
      <c r="B261" s="94">
        <v>341.19999999999993</v>
      </c>
      <c r="C261" s="87"/>
      <c r="D261" s="86"/>
      <c r="E261" s="44"/>
    </row>
    <row r="262" spans="1:5" x14ac:dyDescent="0.25">
      <c r="A262" s="93">
        <v>43793</v>
      </c>
      <c r="B262" s="94">
        <v>372.2</v>
      </c>
      <c r="C262" s="87"/>
      <c r="D262" s="86"/>
      <c r="E262" s="44"/>
    </row>
    <row r="263" spans="1:5" x14ac:dyDescent="0.25">
      <c r="A263" s="93">
        <v>43792</v>
      </c>
      <c r="B263" s="94">
        <v>370</v>
      </c>
      <c r="C263" s="87"/>
      <c r="D263" s="86"/>
      <c r="E263" s="44"/>
    </row>
    <row r="264" spans="1:5" x14ac:dyDescent="0.25">
      <c r="A264" s="93">
        <v>43791</v>
      </c>
      <c r="B264" s="94">
        <v>366.19999999999993</v>
      </c>
      <c r="C264" s="87"/>
      <c r="D264" s="86"/>
      <c r="E264" s="44"/>
    </row>
    <row r="265" spans="1:5" x14ac:dyDescent="0.25">
      <c r="A265" s="93">
        <v>43788</v>
      </c>
      <c r="B265" s="94">
        <v>384.2</v>
      </c>
      <c r="C265" s="87"/>
      <c r="D265" s="86"/>
      <c r="E265" s="44"/>
    </row>
    <row r="266" spans="1:5" x14ac:dyDescent="0.25">
      <c r="A266" s="93">
        <v>43787</v>
      </c>
      <c r="B266" s="94">
        <v>396</v>
      </c>
      <c r="C266" s="87"/>
      <c r="D266" s="86"/>
      <c r="E266" s="44"/>
    </row>
    <row r="267" spans="1:5" x14ac:dyDescent="0.25">
      <c r="A267" s="93">
        <v>43786</v>
      </c>
      <c r="B267" s="94">
        <v>386.8</v>
      </c>
      <c r="C267" s="87"/>
      <c r="D267" s="86"/>
      <c r="E267" s="44"/>
    </row>
    <row r="268" spans="1:5" x14ac:dyDescent="0.25">
      <c r="A268" s="93">
        <v>43785</v>
      </c>
      <c r="B268" s="94">
        <v>380.20000000000005</v>
      </c>
      <c r="C268" s="87"/>
      <c r="D268" s="86"/>
      <c r="E268" s="44"/>
    </row>
    <row r="269" spans="1:5" x14ac:dyDescent="0.25">
      <c r="A269" s="93">
        <v>43784</v>
      </c>
      <c r="B269" s="94">
        <v>394</v>
      </c>
      <c r="C269" s="87"/>
      <c r="D269" s="86"/>
      <c r="E269" s="44"/>
    </row>
    <row r="270" spans="1:5" x14ac:dyDescent="0.25">
      <c r="A270" s="93">
        <v>43781</v>
      </c>
      <c r="B270" s="94">
        <v>382.6</v>
      </c>
      <c r="C270" s="87"/>
      <c r="D270" s="86"/>
      <c r="E270" s="44"/>
    </row>
    <row r="271" spans="1:5" x14ac:dyDescent="0.25">
      <c r="A271" s="93">
        <v>43780</v>
      </c>
      <c r="B271" s="94">
        <v>381</v>
      </c>
      <c r="C271" s="87"/>
      <c r="D271" s="86"/>
      <c r="E271" s="44"/>
    </row>
    <row r="272" spans="1:5" x14ac:dyDescent="0.25">
      <c r="A272" s="93">
        <v>43779</v>
      </c>
      <c r="B272" s="94">
        <v>378.6</v>
      </c>
      <c r="C272" s="87"/>
      <c r="D272" s="86"/>
      <c r="E272" s="44"/>
    </row>
    <row r="273" spans="1:5" x14ac:dyDescent="0.25">
      <c r="A273" s="93">
        <v>43778</v>
      </c>
      <c r="B273" s="94">
        <v>361.19999999999993</v>
      </c>
      <c r="C273" s="87"/>
      <c r="D273" s="86"/>
      <c r="E273" s="44"/>
    </row>
    <row r="274" spans="1:5" x14ac:dyDescent="0.25">
      <c r="A274" s="93">
        <v>43774</v>
      </c>
      <c r="B274" s="94">
        <v>377.00000000000006</v>
      </c>
      <c r="C274" s="87"/>
      <c r="D274" s="86"/>
      <c r="E274" s="44"/>
    </row>
    <row r="275" spans="1:5" x14ac:dyDescent="0.25">
      <c r="A275" s="93">
        <v>43773</v>
      </c>
      <c r="B275" s="94">
        <v>389.6</v>
      </c>
      <c r="C275" s="87"/>
      <c r="D275" s="86"/>
      <c r="E275" s="44"/>
    </row>
    <row r="276" spans="1:5" x14ac:dyDescent="0.25">
      <c r="A276" s="93">
        <v>43772</v>
      </c>
      <c r="B276" s="94">
        <v>378.80000000000007</v>
      </c>
      <c r="C276" s="87"/>
      <c r="D276" s="86"/>
      <c r="E276" s="44"/>
    </row>
    <row r="277" spans="1:5" x14ac:dyDescent="0.25">
      <c r="A277" s="93">
        <v>43771</v>
      </c>
      <c r="B277" s="94">
        <v>393.6</v>
      </c>
      <c r="C277" s="87"/>
      <c r="D277" s="86"/>
      <c r="E277" s="44"/>
    </row>
    <row r="278" spans="1:5" x14ac:dyDescent="0.25">
      <c r="A278" s="93">
        <v>43770</v>
      </c>
      <c r="B278" s="94">
        <v>392.6</v>
      </c>
      <c r="C278" s="87"/>
      <c r="D278" s="86"/>
      <c r="E278" s="44"/>
    </row>
    <row r="279" spans="1:5" x14ac:dyDescent="0.25">
      <c r="A279" s="93">
        <v>43767</v>
      </c>
      <c r="B279" s="94">
        <v>404.2</v>
      </c>
      <c r="C279" s="87"/>
      <c r="D279" s="86"/>
      <c r="E279" s="44"/>
    </row>
    <row r="280" spans="1:5" x14ac:dyDescent="0.25">
      <c r="A280" s="93">
        <v>43766</v>
      </c>
      <c r="B280" s="94">
        <v>420</v>
      </c>
      <c r="C280" s="87"/>
      <c r="D280" s="86"/>
      <c r="E280" s="44"/>
    </row>
    <row r="281" spans="1:5" x14ac:dyDescent="0.25">
      <c r="A281" s="93">
        <v>43765</v>
      </c>
      <c r="B281" s="94">
        <v>417</v>
      </c>
      <c r="C281" s="87"/>
      <c r="D281" s="86"/>
      <c r="E281" s="44"/>
    </row>
    <row r="282" spans="1:5" x14ac:dyDescent="0.25">
      <c r="A282" s="93">
        <v>43764</v>
      </c>
      <c r="B282" s="94">
        <v>419</v>
      </c>
      <c r="C282" s="87"/>
      <c r="D282" s="86"/>
      <c r="E282" s="44"/>
    </row>
    <row r="283" spans="1:5" x14ac:dyDescent="0.25">
      <c r="A283" s="93">
        <v>43763</v>
      </c>
      <c r="B283" s="89">
        <v>418.48</v>
      </c>
      <c r="E283" s="44"/>
    </row>
    <row r="284" spans="1:5" x14ac:dyDescent="0.25">
      <c r="A284" s="93">
        <v>43760</v>
      </c>
      <c r="B284" s="89">
        <v>417.71999999999997</v>
      </c>
      <c r="E284" s="44"/>
    </row>
  </sheetData>
  <sheetProtection algorithmName="SHA-512" hashValue="eDoyFA/Z3SnRxwLu4s/NBtQ6X0WPSLlw8ZwlkdkUg4GGlnTAEBL9fGZAuDnz1dnFolxYMXI2isVtz4POeGWWJg==" saltValue="kcnLZ8SUInsMaDYKm1Mnqw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Student Details</vt:lpstr>
      <vt:lpstr>Questions</vt:lpstr>
      <vt:lpstr>Valuation and Scenerio Analysis</vt:lpstr>
      <vt:lpstr>Ans q1</vt:lpstr>
      <vt:lpstr>Duration and Mod Duration</vt:lpstr>
      <vt:lpstr>Ans q2</vt:lpstr>
      <vt:lpstr>SV and Value-at-Risk</vt:lpstr>
      <vt:lpstr>Ans 3</vt:lpstr>
      <vt:lpstr>Data Set-FMA00E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Jatin Srivastava</dc:creator>
  <cp:lastModifiedBy>Exam Indore</cp:lastModifiedBy>
  <dcterms:created xsi:type="dcterms:W3CDTF">2014-11-05T06:27:15Z</dcterms:created>
  <dcterms:modified xsi:type="dcterms:W3CDTF">2020-10-22T05:21:48Z</dcterms:modified>
</cp:coreProperties>
</file>